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ICITAÇÃO TOMADA DE PREÇOS 005-21 estrada bento\engenharia\"/>
    </mc:Choice>
  </mc:AlternateContent>
  <xr:revisionPtr revIDLastSave="0" documentId="13_ncr:1_{D5BAFEA8-1EB2-4F1B-957F-53D7BAD062D8}" xr6:coauthVersionLast="47" xr6:coauthVersionMax="47" xr10:uidLastSave="{00000000-0000-0000-0000-000000000000}"/>
  <bookViews>
    <workbookView xWindow="-120" yWindow="-120" windowWidth="20730" windowHeight="11160" tabRatio="816" activeTab="1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3" l="1"/>
  <c r="H32" i="3" s="1"/>
  <c r="H29" i="3"/>
  <c r="H28" i="3"/>
  <c r="H27" i="3"/>
  <c r="H14" i="3"/>
  <c r="K14" i="3" l="1"/>
  <c r="O14" i="3"/>
  <c r="Q14" i="3"/>
  <c r="K17" i="3"/>
  <c r="K15" i="3" l="1"/>
  <c r="B15" i="3" s="1"/>
  <c r="K16" i="3"/>
  <c r="B16" i="3" s="1"/>
  <c r="K18" i="3"/>
  <c r="K19" i="3"/>
  <c r="K20" i="3"/>
  <c r="K21" i="3"/>
  <c r="K22" i="3"/>
  <c r="B22" i="3" s="1"/>
  <c r="K23" i="3"/>
  <c r="B23" i="3" s="1"/>
  <c r="K24" i="3"/>
  <c r="K25" i="3"/>
  <c r="B25" i="3" s="1"/>
  <c r="K26" i="3"/>
  <c r="B26" i="3" s="1"/>
  <c r="K27" i="3"/>
  <c r="K28" i="3"/>
  <c r="K29" i="3"/>
  <c r="K30" i="3"/>
  <c r="K31" i="3"/>
  <c r="K32" i="3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K12" i="3" l="1"/>
  <c r="B12" i="3" s="1"/>
  <c r="B14" i="3" l="1"/>
  <c r="B17" i="3" s="1"/>
  <c r="E12" i="6"/>
  <c r="H12" i="6" s="1"/>
  <c r="B18" i="3" l="1"/>
  <c r="B19" i="3" s="1"/>
  <c r="C5" i="6"/>
  <c r="C3" i="6"/>
  <c r="H2" i="6"/>
  <c r="F2" i="6"/>
  <c r="C2" i="6"/>
  <c r="K4" i="3"/>
  <c r="K2" i="3"/>
  <c r="C3" i="3"/>
  <c r="C4" i="3"/>
  <c r="C5" i="3"/>
  <c r="I2" i="3"/>
  <c r="C2" i="3"/>
  <c r="B20" i="3" l="1"/>
  <c r="B21" i="3" s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4" i="3" l="1"/>
  <c r="B27" i="3" s="1"/>
  <c r="B28" i="3" s="1"/>
  <c r="E13" i="6"/>
  <c r="H13" i="6" s="1"/>
  <c r="O13" i="3"/>
  <c r="B29" i="3" l="1"/>
  <c r="B30" i="3" s="1"/>
  <c r="B31" i="3" s="1"/>
  <c r="B32" i="3" s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<sst xmlns="http://schemas.openxmlformats.org/spreadsheetml/2006/main" count="15163" uniqueCount="4034">
  <si>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</si>
  <si>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</si>
  <si>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</si>
  <si>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</si>
  <si>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</si>
  <si>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</si>
  <si>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</si>
  <si>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</si>
  <si>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</si>
  <si>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</si>
  <si>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</si>
  <si>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</si>
  <si>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</si>
  <si>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</si>
  <si>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</si>
  <si>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</si>
  <si>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</si>
  <si>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</si>
  <si>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</si>
  <si>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</si>
  <si>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</si>
  <si>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</si>
  <si>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</si>
  <si>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</si>
  <si>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</si>
  <si>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</si>
  <si>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</si>
  <si>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</si>
  <si>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</si>
  <si>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</si>
  <si>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</si>
  <si>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</si>
  <si>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</si>
  <si>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</si>
  <si>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</si>
  <si>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</si>
  <si>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</si>
  <si>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</si>
  <si>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</si>
  <si>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</si>
  <si>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</si>
  <si>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</si>
  <si>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</si>
  <si>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</si>
  <si>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</si>
  <si>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</si>
  <si>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</si>
  <si>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</si>
  <si>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</si>
  <si>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</si>
  <si>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</si>
  <si>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</si>
  <si>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</si>
  <si>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</si>
  <si>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</si>
  <si>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</si>
  <si>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</si>
  <si>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</si>
  <si>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</si>
  <si>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</si>
  <si>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</si>
  <si>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</si>
  <si>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</si>
  <si>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</si>
  <si>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</si>
  <si>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</si>
  <si>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</si>
  <si>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</si>
  <si>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</si>
  <si>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</si>
  <si>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</si>
  <si>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</si>
  <si>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</si>
  <si>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</si>
  <si>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</si>
  <si>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</si>
  <si>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</si>
  <si>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</si>
  <si>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</si>
  <si>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</si>
  <si>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</si>
  <si>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</si>
  <si>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</si>
  <si>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</si>
  <si>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</si>
  <si>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</si>
  <si>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</si>
  <si>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</si>
  <si>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</si>
  <si>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</si>
  <si>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</si>
  <si>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</si>
  <si>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</si>
  <si>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</si>
  <si>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</si>
  <si>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</si>
  <si>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</si>
  <si>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</si>
  <si>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</si>
  <si>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</si>
  <si>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</si>
  <si>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</si>
  <si>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</si>
  <si>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</si>
  <si>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</si>
  <si>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</si>
  <si>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</si>
  <si>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</si>
  <si>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</si>
  <si>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</si>
  <si>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</si>
  <si>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</si>
  <si>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</si>
  <si>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</si>
  <si>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</si>
  <si>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</si>
  <si>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</si>
  <si>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</si>
  <si>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</si>
  <si>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</si>
  <si>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</si>
  <si>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</si>
  <si>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</si>
  <si>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</si>
  <si>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</si>
  <si>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</si>
  <si>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</si>
  <si>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</si>
  <si>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</si>
  <si>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</si>
  <si>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</si>
  <si>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</si>
  <si>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</si>
  <si>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</si>
  <si>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</si>
  <si>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</si>
  <si>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</si>
  <si>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</si>
  <si>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</si>
  <si>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</si>
  <si>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</si>
  <si>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</si>
  <si>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</si>
  <si>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</si>
  <si>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</si>
  <si>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</si>
  <si>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</si>
  <si>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</si>
  <si>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</si>
  <si>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</si>
  <si>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</si>
  <si>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</si>
  <si>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</si>
  <si>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</si>
  <si>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</si>
  <si>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</si>
  <si>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</si>
  <si>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</si>
  <si>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</si>
  <si>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</si>
  <si>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</si>
  <si>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</si>
  <si>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</si>
  <si>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</si>
  <si>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</si>
  <si>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</si>
  <si>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</si>
  <si>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</si>
  <si>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</si>
  <si>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</si>
  <si>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</si>
  <si>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</si>
  <si>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</si>
  <si>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</si>
  <si>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</si>
  <si>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</si>
  <si>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</si>
  <si>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</si>
  <si>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</si>
  <si>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</si>
  <si>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</si>
  <si>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</si>
  <si>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</si>
  <si>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</si>
  <si>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</si>
  <si>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</si>
  <si>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</si>
  <si>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</si>
  <si>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</si>
  <si>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</si>
  <si>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</si>
  <si>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</si>
  <si>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</si>
  <si>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</si>
  <si>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</si>
  <si>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</si>
  <si>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</si>
  <si>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</si>
  <si>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</si>
  <si>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</si>
  <si>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</si>
  <si>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</si>
  <si>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</si>
  <si>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</si>
  <si>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</si>
  <si>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</si>
  <si>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</si>
  <si>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</si>
  <si>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</si>
  <si>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</si>
  <si>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</si>
  <si>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</si>
  <si>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</si>
  <si>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</si>
  <si>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</si>
  <si>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</si>
  <si>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</si>
  <si>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</si>
  <si>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</si>
  <si>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</si>
  <si>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</si>
  <si>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</si>
  <si>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</si>
  <si>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</si>
  <si>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</si>
  <si>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</si>
  <si>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</si>
  <si>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</si>
  <si>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</si>
  <si>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</si>
  <si>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</si>
  <si>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</si>
  <si>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</si>
  <si>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</si>
  <si>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</si>
  <si>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</si>
  <si>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</si>
  <si>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</si>
  <si>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</si>
  <si>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</si>
  <si>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</si>
  <si>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</si>
  <si>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</si>
  <si>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</si>
  <si>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</si>
  <si>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</si>
  <si>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</si>
  <si>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</si>
  <si>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</si>
  <si>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</si>
  <si>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</si>
  <si>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</si>
  <si>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</si>
  <si>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</si>
  <si>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</si>
  <si>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</si>
  <si>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</si>
  <si>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</si>
  <si>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</si>
  <si>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</si>
  <si>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</si>
  <si>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</si>
  <si>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</si>
  <si>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</si>
  <si>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</si>
  <si>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</si>
  <si>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</si>
  <si>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</si>
  <si>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</si>
  <si>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</si>
  <si>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</si>
  <si>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</si>
  <si>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</si>
  <si>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</si>
  <si>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</si>
  <si>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</si>
  <si>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</si>
  <si>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</si>
  <si>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</si>
  <si>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</si>
  <si>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</si>
  <si>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</si>
  <si>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</si>
  <si>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</si>
  <si>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</si>
  <si>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</si>
  <si>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</si>
  <si>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</si>
  <si>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</si>
  <si>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</si>
  <si>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</si>
  <si>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</si>
  <si>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</si>
  <si>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</si>
  <si>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</si>
  <si>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</si>
  <si>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</si>
  <si>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</si>
  <si>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</si>
  <si>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</si>
  <si>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</si>
  <si>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</si>
  <si>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</si>
  <si>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</si>
  <si>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</si>
  <si>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</si>
  <si>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</si>
  <si>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</si>
  <si>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</si>
  <si>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</si>
  <si>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</si>
  <si>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</si>
  <si>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</si>
  <si>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</si>
  <si>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</si>
  <si>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</si>
  <si>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</si>
  <si>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</si>
  <si>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</si>
  <si>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</si>
  <si>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</si>
  <si>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</si>
  <si>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</si>
  <si>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</si>
  <si>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</si>
  <si>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</si>
  <si>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</si>
  <si>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</si>
  <si>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</si>
  <si>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</si>
  <si>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</si>
  <si>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</si>
  <si>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</si>
  <si>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</si>
  <si>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</si>
  <si>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</si>
  <si>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</si>
  <si>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</si>
  <si>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</si>
  <si>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</si>
  <si>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</si>
  <si>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</si>
  <si>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</si>
  <si>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</si>
  <si>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</si>
  <si>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</si>
  <si>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</si>
  <si>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</si>
  <si>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</si>
  <si>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</si>
  <si>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</si>
  <si>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</si>
  <si>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</si>
  <si>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</si>
  <si>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</si>
  <si>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</si>
  <si>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</si>
  <si>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</si>
  <si>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</si>
  <si>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</si>
  <si>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</si>
  <si>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</si>
  <si>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</si>
  <si>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</si>
  <si>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</si>
  <si>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</si>
  <si>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</si>
  <si>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</si>
  <si>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</si>
  <si>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</si>
  <si>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</si>
  <si>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</si>
  <si>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</si>
  <si>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</si>
  <si>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</si>
  <si>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</si>
  <si>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</si>
  <si>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</si>
  <si>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</si>
  <si>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</si>
  <si>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</si>
  <si>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</si>
  <si>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</si>
  <si>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</si>
  <si>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</si>
  <si>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</si>
  <si>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</si>
  <si>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</si>
  <si>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</si>
  <si>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</si>
  <si>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</si>
  <si>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</si>
  <si>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</si>
  <si>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</si>
  <si>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</si>
  <si>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</si>
  <si>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</si>
  <si>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</si>
  <si>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</si>
  <si>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</si>
  <si>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</si>
  <si>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</si>
  <si>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</si>
  <si>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</si>
  <si>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</si>
  <si>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</si>
  <si>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</si>
  <si>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</si>
  <si>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</si>
  <si>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</si>
  <si>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</si>
  <si>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</si>
  <si>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</si>
  <si>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</si>
  <si>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</si>
  <si>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</si>
  <si>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</si>
  <si>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</si>
  <si>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</si>
  <si>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</si>
  <si>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</si>
  <si>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</si>
  <si>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</si>
  <si>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</si>
  <si>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</si>
  <si>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</si>
  <si>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</si>
  <si>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</si>
  <si>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</si>
  <si>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</si>
  <si>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</si>
  <si>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</si>
  <si>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</si>
  <si>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</si>
  <si>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</si>
  <si>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</si>
  <si>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</si>
  <si>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</si>
  <si>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</si>
  <si>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</si>
  <si>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</si>
  <si>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</si>
  <si>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</si>
  <si>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</si>
  <si>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</si>
  <si>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</si>
  <si>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</si>
  <si>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</si>
  <si>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</si>
  <si>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</si>
  <si>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</si>
  <si>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</si>
  <si>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</si>
  <si>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</si>
  <si>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</si>
  <si>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</si>
  <si>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</si>
  <si>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</si>
  <si>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</si>
  <si>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</si>
  <si>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</si>
  <si>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</si>
  <si>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</si>
  <si>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</si>
  <si>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</si>
  <si>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</si>
  <si>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</si>
  <si>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</si>
  <si>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</si>
  <si>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</si>
  <si>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</si>
  <si>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</si>
  <si>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</si>
  <si>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</si>
  <si>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</si>
  <si>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</si>
  <si>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</si>
  <si>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</si>
  <si>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</si>
  <si>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</si>
  <si>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</si>
  <si>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</si>
  <si>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</si>
  <si>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</si>
  <si>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</si>
  <si>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</si>
  <si>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</si>
  <si>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</si>
  <si>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</si>
  <si>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</si>
  <si>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</si>
  <si>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</si>
  <si>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</si>
  <si>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</si>
  <si>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</si>
  <si>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</si>
  <si>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</si>
  <si>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</si>
  <si>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</si>
  <si>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</si>
  <si>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</si>
  <si>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</si>
  <si>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</si>
  <si>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</si>
  <si>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</si>
  <si>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</si>
  <si>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</si>
  <si>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</si>
  <si>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</si>
  <si>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</si>
  <si>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</si>
  <si>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</si>
  <si>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</si>
  <si>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</si>
  <si>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</si>
  <si>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</si>
  <si>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</si>
  <si>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</si>
  <si>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</si>
  <si>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</si>
  <si>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</si>
  <si>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</si>
  <si>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</si>
  <si>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</si>
  <si>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</si>
  <si>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</si>
  <si>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</si>
  <si>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</si>
  <si>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</si>
  <si>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</si>
  <si>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</si>
  <si>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</si>
  <si>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</si>
  <si>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</si>
  <si>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</si>
  <si>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</si>
  <si>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</si>
  <si>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</si>
  <si>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</si>
  <si>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</si>
  <si>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</si>
  <si>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</si>
  <si>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</si>
  <si>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</si>
  <si>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</si>
  <si>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</si>
  <si>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</si>
  <si>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</si>
  <si>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</si>
  <si>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</si>
  <si>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</si>
  <si>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</si>
  <si>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</si>
  <si>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</si>
  <si>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</si>
  <si>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</si>
  <si>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</si>
  <si>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</si>
  <si>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</si>
  <si>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</si>
  <si>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</si>
  <si>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</si>
  <si>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</si>
  <si>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</si>
  <si>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</si>
  <si>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</si>
  <si>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</si>
  <si>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</si>
  <si>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</si>
  <si>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</si>
  <si>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</si>
  <si>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</si>
  <si>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</si>
  <si>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</si>
  <si>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</si>
  <si>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</si>
  <si>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</si>
  <si>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</si>
  <si>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</si>
  <si>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</si>
  <si>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</si>
  <si>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</si>
  <si>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</si>
  <si>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</si>
  <si>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</si>
  <si>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</si>
  <si>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</si>
  <si>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</si>
  <si>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</si>
  <si>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</si>
  <si>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</si>
  <si>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</si>
  <si>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</si>
  <si>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</si>
  <si>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</si>
  <si>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</si>
  <si>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</si>
  <si>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</si>
  <si>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</si>
  <si>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</si>
  <si>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</si>
  <si>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</si>
  <si>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</si>
  <si>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</si>
  <si>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</si>
  <si>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</si>
  <si>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</si>
  <si>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</si>
  <si>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</si>
  <si>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</si>
  <si>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</si>
  <si>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</si>
  <si>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</si>
  <si>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</si>
  <si>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</si>
  <si>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</si>
  <si>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</si>
  <si>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</si>
  <si>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</si>
  <si>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</si>
  <si>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</si>
  <si>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</si>
  <si>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</si>
  <si>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</si>
  <si>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</si>
  <si>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</si>
  <si>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</si>
  <si>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</si>
  <si>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</si>
  <si>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</si>
  <si>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</si>
  <si>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</si>
  <si>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</si>
  <si>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</si>
  <si>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</si>
  <si>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</si>
  <si>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</si>
  <si>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</si>
  <si>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</si>
  <si>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</si>
  <si>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</si>
  <si>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</si>
  <si>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</si>
  <si>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</si>
  <si>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</si>
  <si>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</si>
  <si>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</si>
  <si>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</si>
  <si>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</si>
  <si>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</si>
  <si>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</si>
  <si>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</si>
  <si>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</si>
  <si>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</si>
  <si>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</si>
  <si>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</si>
  <si>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</si>
  <si>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</si>
  <si>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</si>
  <si>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</si>
  <si>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</si>
  <si>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</si>
  <si>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</si>
  <si>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</si>
  <si>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</si>
  <si>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</si>
  <si>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</si>
  <si>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</si>
  <si>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</si>
  <si>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</si>
  <si>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</si>
  <si>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</si>
  <si>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</si>
  <si>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</si>
  <si>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</si>
  <si>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</si>
  <si>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</si>
  <si>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</si>
  <si>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</si>
  <si>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</si>
  <si>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</si>
  <si>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</si>
  <si>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</si>
  <si>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</si>
  <si>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</si>
  <si>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</si>
  <si>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</si>
  <si>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</si>
  <si>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</si>
  <si>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</si>
  <si>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</si>
  <si>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</si>
  <si>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</si>
  <si>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</si>
  <si>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</si>
  <si>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</si>
  <si>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</si>
  <si>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</si>
  <si>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</si>
  <si>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</si>
  <si>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</si>
  <si>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</si>
  <si>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</si>
  <si>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</si>
  <si>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</si>
  <si>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</si>
  <si>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</si>
  <si>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</si>
  <si>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</si>
  <si>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</si>
  <si>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</si>
  <si>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</si>
  <si>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</si>
  <si>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</si>
  <si>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</si>
  <si>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</si>
  <si>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</si>
  <si>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</si>
  <si>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</si>
  <si>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</si>
  <si>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</si>
  <si>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</si>
  <si>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</si>
  <si>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</si>
  <si>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</si>
  <si>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</si>
  <si>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</si>
  <si>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</si>
  <si>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</si>
  <si>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</si>
  <si>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</si>
  <si>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</si>
  <si>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</si>
  <si>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</si>
  <si>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</si>
  <si>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</si>
  <si>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</si>
  <si>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</si>
  <si>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</si>
  <si>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</si>
  <si>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</si>
  <si>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</si>
  <si>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</si>
  <si>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</si>
  <si>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</si>
  <si>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</si>
  <si>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</si>
  <si>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</si>
  <si>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</si>
  <si>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</si>
  <si>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</si>
  <si>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</si>
  <si>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</si>
  <si>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</si>
  <si>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</si>
  <si>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</si>
  <si>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</si>
  <si>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</si>
  <si>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</si>
  <si>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</si>
  <si>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</si>
  <si>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</si>
  <si>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</si>
  <si>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</si>
  <si>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</si>
  <si>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</si>
  <si>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</si>
  <si>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</si>
  <si>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</si>
  <si>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</si>
  <si>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</si>
  <si>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</si>
  <si>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</si>
  <si>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</si>
  <si>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</si>
  <si>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</si>
  <si>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</si>
  <si>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</si>
  <si>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</si>
  <si>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</si>
  <si>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</si>
  <si>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</si>
  <si>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</si>
  <si>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</si>
  <si>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</si>
  <si>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</si>
  <si>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</si>
  <si>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</si>
  <si>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</si>
  <si>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</si>
  <si>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</si>
  <si>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</si>
  <si>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</si>
  <si>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</si>
  <si>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</si>
  <si>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</si>
  <si>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</si>
  <si>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</si>
  <si>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</si>
  <si>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</si>
  <si>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</si>
  <si>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</si>
  <si>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</si>
  <si>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</si>
  <si>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</si>
  <si>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</si>
  <si>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</si>
  <si>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</si>
  <si>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</si>
  <si>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</si>
  <si>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</si>
  <si>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</si>
  <si>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</si>
  <si>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</si>
  <si>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</si>
  <si>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</si>
  <si>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</si>
  <si>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</si>
  <si>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</si>
  <si>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</si>
  <si>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</si>
  <si>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</si>
  <si>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</si>
  <si>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</si>
  <si>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</si>
  <si>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</si>
  <si>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</si>
  <si>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</si>
  <si>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</si>
  <si>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</si>
  <si>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</si>
  <si>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</si>
  <si>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</si>
  <si>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</si>
  <si>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</si>
  <si>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</si>
  <si>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</si>
  <si>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</si>
  <si>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</si>
  <si>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</si>
  <si>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</si>
  <si>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</si>
  <si>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</si>
  <si>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</si>
  <si>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</si>
  <si>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</si>
  <si>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</si>
  <si>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</si>
  <si>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</si>
  <si>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</si>
  <si>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</si>
  <si>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</si>
  <si>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</si>
  <si>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</si>
  <si>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</si>
  <si>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</si>
  <si>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</si>
  <si>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</si>
  <si>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</si>
  <si>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</si>
  <si>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</si>
  <si>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</si>
  <si>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</si>
  <si>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</si>
  <si>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</si>
  <si>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</si>
  <si>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</si>
  <si>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</si>
  <si>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</si>
  <si>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</si>
  <si>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</si>
  <si>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</si>
  <si>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</si>
  <si>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</si>
  <si>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</si>
  <si>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</si>
  <si>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</si>
  <si>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</si>
  <si>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</si>
  <si>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</si>
  <si>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</si>
  <si>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</si>
  <si>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</si>
  <si>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</si>
  <si>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</si>
  <si>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</si>
  <si>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</si>
  <si>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</si>
  <si>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</si>
  <si>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</si>
  <si>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</si>
  <si>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</si>
  <si>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</si>
  <si>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</si>
  <si>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</si>
  <si>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</si>
  <si>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</si>
  <si>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</si>
  <si>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</si>
  <si>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</si>
  <si>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</si>
  <si>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</si>
  <si>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</si>
  <si>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</si>
  <si>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</si>
  <si>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</si>
  <si>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</si>
  <si>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</si>
  <si>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</si>
  <si>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</si>
  <si>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</si>
  <si>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</si>
  <si>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</si>
  <si>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</si>
  <si>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</si>
  <si>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</si>
  <si>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</si>
  <si>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</si>
  <si>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</si>
  <si>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</si>
  <si>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</si>
  <si>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</si>
  <si>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</si>
  <si>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</si>
  <si>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</si>
  <si>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</si>
  <si>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</si>
  <si>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</si>
  <si>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</si>
  <si>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</si>
  <si>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</si>
  <si>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</si>
  <si>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</si>
  <si>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</si>
  <si>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</si>
  <si>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</si>
  <si>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</si>
  <si>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</si>
  <si>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</si>
  <si>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</si>
  <si>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</si>
  <si>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</si>
  <si>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</si>
  <si>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</si>
  <si>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</si>
  <si>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</si>
  <si>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</si>
  <si>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</si>
  <si>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</si>
  <si>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</si>
  <si>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</si>
  <si>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</si>
  <si>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</si>
  <si>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</si>
  <si>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</si>
  <si>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</si>
  <si>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</si>
  <si>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</si>
  <si>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</si>
  <si>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</si>
  <si>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</si>
  <si>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</si>
  <si>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</si>
  <si>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</si>
  <si>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</si>
  <si>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</si>
  <si>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</si>
  <si>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</si>
  <si>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</si>
  <si>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</si>
  <si>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</si>
  <si>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</si>
  <si>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</si>
  <si>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</si>
  <si>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</si>
  <si>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</si>
  <si>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</si>
  <si>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</si>
  <si>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</si>
  <si>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</si>
  <si>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</si>
  <si>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</si>
  <si>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</si>
  <si>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</si>
  <si>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</si>
  <si>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</si>
  <si>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</si>
  <si>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</si>
  <si>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</si>
  <si>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</si>
  <si>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</si>
  <si>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</si>
  <si>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</si>
  <si>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</si>
  <si>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</si>
  <si>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</si>
  <si>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</si>
  <si>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</si>
  <si>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</si>
  <si>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</si>
  <si>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</si>
  <si>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</si>
  <si>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</si>
  <si>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</si>
  <si>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</si>
  <si>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</si>
  <si>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</si>
  <si>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</si>
  <si>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</si>
  <si>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</si>
  <si>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</si>
  <si>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</si>
  <si>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</si>
  <si>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</si>
  <si>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</si>
  <si>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</si>
  <si>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</si>
  <si>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</si>
  <si>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</si>
  <si>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</si>
  <si>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</si>
  <si>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</si>
  <si>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</si>
  <si>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</si>
  <si>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</si>
  <si>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</si>
  <si>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</si>
  <si>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</si>
  <si>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</si>
  <si>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</si>
  <si>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</si>
  <si>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</si>
  <si>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</si>
  <si>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</si>
  <si>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</si>
  <si>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</si>
  <si>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</si>
  <si>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</si>
  <si>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</si>
  <si>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</si>
  <si>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</si>
  <si>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</si>
  <si>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</si>
  <si>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</si>
  <si>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</si>
  <si>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</si>
  <si>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</si>
  <si>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</si>
  <si>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</si>
  <si>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</si>
  <si>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</si>
  <si>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</si>
  <si>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</si>
  <si>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</si>
  <si>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</si>
  <si>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</si>
  <si>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</si>
  <si>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</si>
  <si>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</si>
  <si>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</si>
  <si>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</si>
  <si>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</si>
  <si>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</si>
  <si>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</si>
  <si>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</si>
  <si>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</si>
  <si>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</si>
  <si>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</si>
  <si>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</si>
  <si>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</si>
  <si>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</si>
  <si>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</si>
  <si>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</si>
  <si>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</si>
  <si>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</si>
  <si>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</si>
  <si>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</si>
  <si>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</si>
  <si>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</si>
  <si>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</si>
  <si>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</si>
  <si>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</si>
  <si>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</si>
  <si>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</si>
  <si>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</si>
  <si>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</si>
  <si>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</si>
  <si>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</si>
  <si>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</si>
  <si>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</si>
  <si>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</si>
  <si>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</si>
  <si>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</si>
  <si>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</si>
  <si>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</si>
  <si>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</si>
  <si>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</si>
  <si>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</si>
  <si>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</si>
  <si>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</si>
  <si>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</si>
  <si>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</si>
  <si>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</si>
  <si>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</si>
  <si>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</si>
  <si>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</si>
  <si>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</si>
  <si>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</si>
  <si>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</si>
  <si>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</si>
  <si>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</si>
  <si>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</si>
  <si>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</si>
  <si>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</si>
  <si>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</si>
  <si>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</si>
  <si>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</si>
  <si>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</si>
  <si>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</si>
  <si>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</si>
  <si>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</si>
  <si>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</si>
  <si>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</si>
  <si>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</si>
  <si>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</si>
  <si>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</si>
  <si>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</si>
  <si>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</si>
  <si>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</si>
  <si>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</si>
  <si>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</si>
  <si>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</si>
  <si>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</si>
  <si>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</si>
  <si>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</si>
  <si>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</si>
  <si>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</si>
  <si>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</si>
  <si>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</si>
  <si>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</si>
  <si>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</si>
  <si>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</si>
  <si>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</si>
  <si>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</si>
  <si>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</si>
  <si>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</si>
  <si>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</si>
  <si>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</si>
  <si>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</si>
  <si>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</si>
  <si>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</si>
  <si>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</si>
  <si>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</si>
  <si>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</si>
  <si>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</si>
  <si>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</si>
  <si>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</si>
  <si>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</si>
  <si>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</si>
  <si>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</si>
  <si>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</si>
  <si>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</si>
  <si>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</si>
  <si>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</si>
  <si>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</si>
  <si>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</si>
  <si>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</si>
  <si>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</si>
  <si>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</si>
  <si>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</si>
  <si>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</si>
  <si>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</si>
  <si>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</si>
  <si>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</si>
  <si>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</si>
  <si>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</si>
  <si>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</si>
  <si>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</si>
  <si>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</si>
  <si>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</si>
  <si>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</si>
  <si>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</si>
  <si>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</si>
  <si>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</si>
  <si>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</si>
  <si>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</si>
  <si>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</si>
  <si>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</si>
  <si>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</si>
  <si>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</si>
  <si>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</si>
  <si>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</si>
  <si>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</si>
  <si>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</si>
  <si>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</si>
  <si>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</si>
  <si>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</si>
  <si>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</si>
  <si>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</si>
  <si>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</si>
  <si>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</si>
  <si>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</si>
  <si>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</si>
  <si>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</si>
  <si>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</si>
  <si>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</si>
  <si>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</si>
  <si>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</si>
  <si>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</si>
  <si>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</si>
  <si>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</si>
  <si>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</si>
  <si>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</si>
  <si>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</si>
  <si>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</si>
  <si>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</si>
  <si>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</si>
  <si>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</si>
  <si>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</si>
  <si>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</si>
  <si>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</si>
  <si>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</si>
  <si>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</si>
  <si>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</si>
  <si>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</si>
  <si>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</si>
  <si>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</si>
  <si>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</si>
  <si>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</si>
  <si>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</si>
  <si>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</si>
  <si>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</si>
  <si>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</si>
  <si>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</si>
  <si>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</si>
  <si>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</si>
  <si>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</si>
  <si>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</si>
  <si>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</si>
  <si>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</si>
  <si>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</si>
  <si>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</si>
  <si>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</si>
  <si>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</si>
  <si>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</si>
  <si>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</si>
  <si>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</si>
  <si>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</si>
  <si>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</si>
  <si>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</si>
  <si>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</si>
  <si>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</si>
  <si>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</si>
  <si>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</si>
  <si>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</si>
  <si>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</si>
  <si>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</si>
  <si>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</si>
  <si>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</si>
  <si>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</si>
  <si>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</si>
  <si>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</si>
  <si>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</si>
  <si>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</si>
  <si>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</si>
  <si>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</si>
  <si>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</si>
  <si>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</si>
  <si>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</si>
  <si>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</si>
  <si>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</si>
  <si>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</si>
  <si>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</si>
  <si>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</si>
  <si>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</si>
  <si>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</si>
  <si>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</si>
  <si>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</si>
  <si>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</si>
  <si>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</si>
  <si>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</si>
  <si>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</si>
  <si>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</si>
  <si>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</si>
  <si>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</si>
  <si>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</si>
  <si>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</si>
  <si>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</si>
  <si>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</si>
  <si>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</si>
  <si>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</si>
  <si>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</si>
  <si>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</si>
  <si>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</si>
  <si>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</si>
  <si>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</si>
  <si>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</si>
  <si>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</si>
  <si>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</si>
  <si>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</si>
  <si>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</si>
  <si>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</si>
  <si>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</si>
  <si>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</si>
  <si>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</si>
  <si>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</si>
  <si>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</si>
  <si>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</si>
  <si>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</si>
  <si>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</si>
  <si>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</si>
  <si>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</si>
  <si>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</si>
  <si>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</si>
  <si>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</si>
  <si>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</si>
  <si>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</si>
  <si>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</si>
  <si>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</si>
  <si>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</si>
  <si>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</si>
  <si>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</si>
  <si>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</si>
  <si>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</si>
  <si>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</si>
  <si>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</si>
  <si>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</si>
  <si>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</si>
  <si>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</si>
  <si>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</si>
  <si>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</si>
  <si>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</si>
  <si>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</si>
  <si>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</si>
  <si>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</si>
  <si>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</si>
  <si>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</si>
  <si>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</si>
  <si>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</si>
  <si>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</si>
  <si>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</si>
  <si>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</si>
  <si>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</si>
  <si>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</si>
  <si>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</si>
  <si>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</si>
  <si>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</si>
  <si>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</si>
  <si>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</si>
  <si>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</si>
  <si>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</si>
  <si>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</si>
  <si>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</si>
  <si>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</si>
  <si>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</si>
  <si>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</si>
  <si>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</si>
  <si>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</si>
  <si>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</si>
  <si>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</si>
  <si>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</si>
  <si>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</si>
  <si>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</si>
  <si>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</si>
  <si>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</si>
  <si>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</si>
  <si>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</si>
  <si>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</si>
  <si>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</si>
  <si>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</si>
  <si>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</si>
  <si>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</si>
  <si>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</si>
  <si>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</si>
  <si>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</si>
  <si>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</si>
  <si>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</si>
  <si>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</si>
  <si>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</si>
  <si>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</si>
  <si>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</si>
  <si>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</si>
  <si>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</si>
  <si>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</si>
  <si>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</si>
  <si>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</si>
  <si>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</si>
  <si>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</si>
  <si>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</si>
  <si>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</si>
  <si>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</si>
  <si>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</si>
  <si>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</si>
  <si>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</si>
  <si>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</si>
  <si>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</si>
  <si>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</si>
  <si>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</si>
  <si>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</si>
  <si>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</si>
  <si>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</si>
  <si>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</si>
  <si>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</si>
  <si>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</si>
  <si>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</si>
  <si>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</si>
  <si>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</si>
  <si>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</si>
  <si>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</si>
  <si>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</si>
  <si>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</si>
  <si>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</si>
  <si>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</si>
  <si>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</si>
  <si>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</si>
  <si>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</si>
  <si>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</si>
  <si>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</si>
  <si>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</si>
  <si>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</si>
  <si>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</si>
  <si>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</si>
  <si>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</si>
  <si>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</si>
  <si>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</si>
  <si>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</si>
  <si>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</si>
  <si>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</si>
  <si>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</si>
  <si>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</si>
  <si>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</si>
  <si>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</si>
  <si>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</si>
  <si>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</si>
  <si>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</si>
  <si>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</si>
  <si>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</si>
  <si>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</si>
  <si>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</si>
  <si>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</si>
  <si>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</si>
  <si>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</si>
  <si>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</si>
  <si>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</si>
  <si>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</si>
  <si>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</si>
  <si>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</si>
  <si>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</si>
  <si>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</si>
  <si>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</si>
  <si>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</si>
  <si>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</si>
  <si>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</si>
  <si>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</si>
  <si>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</si>
  <si>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</si>
  <si>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</si>
  <si>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</si>
  <si>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</si>
  <si>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</si>
  <si>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</si>
  <si>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</si>
  <si>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</si>
  <si>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</si>
  <si>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</si>
  <si>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</si>
  <si>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</si>
  <si>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</si>
  <si>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</si>
  <si>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</si>
  <si>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</si>
  <si>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</si>
  <si>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</si>
  <si>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</si>
  <si>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</si>
  <si>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</si>
  <si>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</si>
  <si>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</si>
  <si>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</si>
  <si>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</si>
  <si>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</si>
  <si>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</si>
  <si>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</si>
  <si>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</si>
  <si>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</si>
  <si>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</si>
  <si>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</si>
  <si>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</si>
  <si>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</si>
  <si>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</si>
  <si>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</si>
  <si>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</si>
  <si>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</si>
  <si>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</si>
  <si>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</si>
  <si>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</si>
  <si>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</si>
  <si>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</si>
  <si>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</si>
  <si>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</si>
  <si>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</si>
  <si>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</si>
  <si>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</si>
  <si>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</si>
  <si>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</si>
  <si>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</si>
  <si>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</si>
  <si>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</si>
  <si>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</si>
  <si>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</si>
  <si>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</si>
  <si>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</si>
  <si>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</si>
  <si>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</si>
  <si>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</si>
  <si>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</si>
  <si>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</si>
  <si>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</si>
  <si>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</si>
  <si>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</si>
  <si>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</si>
  <si>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</si>
  <si>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</si>
  <si>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</si>
  <si>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</si>
  <si>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</si>
  <si>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</si>
  <si>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</si>
  <si>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</si>
  <si>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</si>
  <si>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</si>
  <si>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</si>
  <si>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</si>
  <si>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</si>
  <si>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</si>
  <si>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</si>
  <si>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</si>
  <si>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</si>
  <si>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</si>
  <si>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</si>
  <si>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</si>
  <si>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</si>
  <si>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</si>
  <si>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</si>
  <si>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</si>
  <si>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</si>
  <si>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</si>
  <si>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</si>
  <si>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</si>
  <si>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</si>
  <si>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</si>
  <si>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</si>
  <si>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</si>
  <si>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</si>
  <si>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</si>
  <si>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</si>
  <si>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</si>
  <si>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</si>
  <si>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</si>
  <si>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</si>
  <si>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</si>
  <si>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</si>
  <si>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</si>
  <si>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</si>
  <si>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</si>
  <si>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</si>
  <si>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</si>
  <si>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</si>
  <si>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</si>
  <si>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</si>
  <si>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</si>
  <si>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</si>
  <si>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</si>
  <si>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</si>
  <si>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</si>
  <si>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</si>
  <si>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</si>
  <si>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</si>
  <si>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</si>
  <si>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</si>
  <si>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</si>
  <si>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</si>
  <si>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</si>
  <si>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</si>
  <si>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</si>
  <si>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</si>
  <si>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</si>
  <si>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</si>
  <si>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</si>
  <si>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</si>
  <si>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</si>
  <si>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</si>
  <si>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</si>
  <si>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</si>
  <si>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</si>
  <si>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</si>
  <si>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</si>
  <si>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</si>
  <si>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</si>
  <si>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</si>
  <si>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</si>
  <si>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</si>
  <si>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</si>
  <si>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</si>
  <si>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</si>
  <si>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</si>
  <si>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</si>
  <si>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</si>
  <si>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</si>
  <si>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</si>
  <si>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</si>
  <si>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</si>
  <si>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</si>
  <si>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</si>
  <si>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</si>
  <si>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</si>
  <si>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</si>
  <si>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</si>
  <si>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</si>
  <si>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</si>
  <si>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</si>
  <si>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</si>
  <si>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</si>
  <si>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</si>
  <si>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</si>
  <si>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</si>
  <si>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</si>
  <si>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</si>
  <si>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</si>
  <si>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</si>
  <si>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</si>
  <si>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</si>
  <si>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</si>
  <si>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</si>
  <si>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</si>
  <si>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</si>
  <si>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</si>
  <si>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</si>
  <si>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</si>
  <si>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</si>
  <si>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</si>
  <si>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</si>
  <si>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</si>
  <si>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</si>
  <si>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</si>
  <si>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</si>
  <si>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</si>
  <si>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</si>
  <si>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</si>
  <si>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</si>
  <si>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</si>
  <si>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</si>
  <si>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</si>
  <si>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</si>
  <si>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</si>
  <si>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</si>
  <si>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</si>
  <si>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</si>
  <si>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</si>
  <si>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</si>
  <si>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</si>
  <si>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</si>
  <si>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</si>
  <si>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</si>
  <si>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</si>
  <si>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</si>
  <si>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</si>
  <si>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</si>
  <si>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</si>
  <si>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</si>
  <si>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</si>
  <si>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</si>
  <si>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</si>
  <si>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</si>
  <si>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</si>
  <si>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</si>
  <si>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</si>
  <si>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</si>
  <si>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</si>
  <si>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</si>
  <si>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</si>
  <si>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</si>
  <si>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</si>
  <si>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</si>
  <si>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</si>
  <si>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</si>
  <si>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</si>
  <si>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</si>
  <si>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</si>
  <si>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</si>
  <si>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</si>
  <si>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</si>
  <si>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</si>
  <si>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</si>
  <si>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</si>
  <si>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</si>
  <si>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</si>
  <si>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</si>
  <si>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</si>
  <si>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</si>
  <si>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</si>
  <si>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</si>
  <si>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</si>
  <si>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</si>
  <si>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</si>
  <si>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</si>
  <si>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</si>
  <si>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</si>
  <si>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</si>
  <si>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</si>
  <si>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</si>
  <si>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</si>
  <si>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</si>
  <si>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</si>
  <si>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</si>
  <si>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</si>
  <si>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</si>
  <si>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</si>
  <si>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</si>
  <si>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</si>
  <si>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</si>
  <si>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</si>
  <si>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</si>
  <si>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</si>
  <si>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</si>
  <si>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</si>
  <si>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</si>
  <si>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</si>
  <si>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</si>
  <si>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</si>
  <si>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</si>
  <si>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</si>
  <si>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</si>
  <si>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</si>
  <si>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</si>
  <si>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</si>
  <si>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</si>
  <si>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</si>
  <si>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</si>
  <si>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</si>
  <si>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</si>
  <si>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</si>
  <si>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</si>
  <si>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</si>
  <si>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</si>
  <si>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</si>
  <si>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</si>
  <si>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</si>
  <si>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</si>
  <si>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</si>
  <si>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</si>
  <si>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</si>
  <si>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</si>
  <si>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</si>
  <si>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</si>
  <si>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</si>
  <si>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</si>
  <si>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</si>
  <si>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</si>
  <si>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</si>
  <si>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</si>
  <si>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</si>
  <si>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</si>
  <si>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</si>
  <si>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</si>
  <si>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</si>
  <si>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</si>
  <si>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</si>
  <si>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</si>
  <si>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</si>
  <si>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</si>
  <si>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</si>
  <si>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</si>
  <si>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</si>
  <si>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</si>
  <si>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</si>
  <si>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</si>
  <si>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</si>
  <si>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</si>
  <si>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</si>
  <si>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</si>
  <si>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</si>
  <si>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</si>
  <si>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</si>
  <si>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</si>
  <si>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</si>
  <si>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</si>
  <si>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</si>
  <si>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</si>
  <si>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</si>
  <si>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</si>
  <si>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</si>
  <si>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</si>
  <si>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</si>
  <si>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</si>
  <si>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</si>
  <si>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</si>
  <si>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</si>
  <si>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</si>
  <si>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</si>
  <si>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</si>
  <si>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</si>
  <si>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</si>
  <si>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</si>
  <si>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</si>
  <si>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</si>
  <si>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</si>
  <si>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</si>
  <si>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</si>
  <si>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</si>
  <si>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</si>
  <si>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</si>
  <si>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</si>
  <si>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</si>
  <si>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</si>
  <si>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</si>
  <si>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</si>
  <si>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</si>
  <si>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</si>
  <si>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</si>
  <si>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</si>
  <si>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</si>
  <si>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</si>
  <si>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</si>
  <si>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</si>
  <si>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</si>
  <si>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</si>
  <si>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</si>
  <si>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</si>
  <si>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</si>
  <si>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</si>
  <si>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</si>
  <si>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</si>
  <si>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</si>
  <si>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</si>
  <si>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</si>
  <si>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</si>
  <si>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</si>
  <si>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</si>
  <si>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</si>
  <si>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</si>
  <si>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</si>
  <si>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</si>
  <si>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</si>
  <si>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</si>
  <si>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</si>
  <si>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</si>
  <si>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</si>
  <si>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</si>
  <si>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</si>
  <si>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</si>
  <si>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</si>
  <si>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</si>
  <si>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</si>
  <si>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</si>
  <si>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</si>
  <si>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</si>
  <si>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</si>
  <si>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</si>
  <si>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</si>
  <si>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</si>
  <si>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</si>
  <si>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</si>
  <si>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</si>
  <si>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</si>
  <si>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</si>
  <si>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</si>
  <si>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</si>
  <si>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</si>
  <si>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</si>
  <si>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</si>
  <si>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</si>
  <si>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</si>
  <si>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</si>
  <si>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</si>
  <si>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</si>
  <si>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</si>
  <si>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</si>
  <si>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</si>
  <si>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</si>
  <si>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</si>
  <si>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</si>
  <si>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</si>
  <si>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</si>
  <si>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</si>
  <si>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</si>
  <si>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</si>
  <si>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</si>
  <si>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</si>
  <si>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</si>
  <si>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</si>
  <si>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</si>
  <si>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</si>
  <si>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</si>
  <si>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</si>
  <si>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</si>
  <si>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</si>
  <si>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</si>
  <si>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</si>
  <si>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</si>
  <si>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</si>
  <si>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</si>
  <si>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</si>
  <si>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</si>
  <si>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</si>
  <si>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</si>
  <si>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</si>
  <si>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</si>
  <si>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</si>
  <si>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</si>
  <si>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</si>
  <si>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</si>
  <si>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</si>
  <si>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</si>
  <si>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</si>
  <si>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</si>
  <si>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</si>
  <si>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</si>
  <si>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</si>
  <si>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</si>
  <si>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</si>
  <si>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</si>
  <si>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</si>
  <si>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</si>
  <si>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</si>
  <si>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</si>
  <si>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</si>
  <si>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</si>
  <si>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</si>
  <si>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</si>
  <si>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</si>
  <si>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</si>
  <si>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</si>
  <si>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</si>
  <si>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</si>
  <si>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</si>
  <si>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</si>
  <si>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</si>
  <si>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</si>
  <si>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</si>
  <si>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</si>
  <si>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</si>
  <si>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</si>
  <si>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</si>
  <si>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</si>
  <si>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</si>
  <si>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</si>
  <si>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</si>
  <si>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</si>
  <si>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</si>
  <si>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</si>
  <si>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</si>
  <si>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</si>
  <si>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</si>
  <si>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</si>
  <si>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</si>
  <si>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</si>
  <si>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</si>
  <si>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</si>
  <si>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</si>
  <si>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</si>
  <si>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</si>
  <si>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</si>
  <si>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</si>
  <si>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</si>
  <si>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</si>
  <si>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</si>
  <si>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</si>
  <si>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</si>
  <si>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</si>
  <si>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</si>
  <si>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</si>
  <si>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</si>
  <si>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</si>
  <si>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</si>
  <si>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</si>
  <si>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</si>
  <si>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</si>
  <si>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</si>
  <si>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</si>
  <si>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</si>
  <si>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</si>
  <si>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</si>
  <si>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</si>
  <si>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</si>
  <si>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</si>
  <si>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</si>
  <si>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</si>
  <si>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</si>
  <si>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</si>
  <si>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</si>
  <si>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</si>
  <si>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</si>
  <si>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</si>
  <si>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</si>
  <si>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</si>
  <si>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</si>
  <si>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</si>
  <si>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</si>
  <si>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</si>
  <si>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</si>
  <si>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</si>
  <si>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</si>
  <si>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</si>
  <si>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</si>
  <si>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</si>
  <si>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</si>
  <si>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</si>
  <si>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</si>
  <si>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</si>
  <si>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</si>
  <si>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</si>
  <si>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</si>
  <si>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</si>
  <si>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</si>
  <si>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</si>
  <si>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</si>
  <si>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</si>
  <si>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</si>
  <si>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</si>
  <si>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</si>
  <si>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</si>
  <si>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</si>
  <si>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</si>
  <si>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</si>
  <si>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</si>
  <si>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</si>
  <si>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</si>
  <si>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</si>
  <si>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</si>
  <si>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</si>
  <si>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</si>
  <si>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</si>
  <si>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</si>
  <si>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</si>
  <si>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</si>
  <si>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</si>
  <si>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</si>
  <si>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</si>
  <si>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</si>
  <si>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</si>
  <si>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</si>
  <si>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</si>
  <si>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</si>
  <si>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</si>
  <si>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</si>
  <si>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</si>
  <si>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</si>
  <si>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</si>
  <si>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</si>
  <si>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</si>
  <si>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</si>
  <si>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</si>
  <si>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</si>
  <si>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</si>
  <si>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</si>
  <si>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</si>
  <si>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</si>
  <si>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</si>
  <si>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</si>
  <si>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</si>
  <si>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</si>
  <si>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</si>
  <si>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</si>
  <si>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</si>
  <si>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</si>
  <si>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</si>
  <si>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</si>
  <si>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</si>
  <si>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</si>
  <si>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</si>
  <si>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</si>
  <si>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</si>
  <si>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</si>
  <si>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</si>
  <si>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</si>
  <si>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</si>
  <si>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</si>
  <si>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</si>
  <si>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</si>
  <si>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</si>
  <si>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</si>
  <si>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</si>
  <si>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</si>
  <si>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</si>
  <si>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</si>
  <si>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</si>
  <si>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</si>
  <si>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</si>
  <si>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</si>
  <si>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</si>
  <si>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</si>
  <si>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</si>
  <si>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</si>
  <si>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</si>
  <si>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</si>
  <si>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</si>
  <si>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</si>
  <si>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</si>
  <si>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</si>
  <si>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</si>
  <si>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</si>
  <si>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</si>
  <si>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</si>
  <si>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</si>
  <si>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</si>
  <si>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</si>
  <si>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</si>
  <si>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</si>
  <si>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</si>
  <si>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</si>
  <si>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</si>
  <si>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</si>
  <si>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</si>
  <si>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</si>
  <si>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</si>
  <si>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</si>
  <si>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</si>
  <si>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</si>
  <si>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</si>
  <si>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</si>
  <si>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</si>
  <si>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</si>
  <si>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</si>
  <si>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</si>
  <si>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</si>
  <si>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</si>
  <si>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</si>
  <si>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</si>
  <si>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</si>
  <si>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</si>
  <si>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</si>
  <si>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</si>
  <si>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</si>
  <si>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</si>
  <si>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</si>
  <si>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</si>
  <si>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</si>
  <si>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</si>
  <si>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</si>
  <si>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</si>
  <si>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</si>
  <si>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</si>
  <si>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</si>
  <si>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</si>
  <si>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</si>
  <si>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</si>
  <si>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</si>
  <si>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</si>
  <si>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</si>
  <si>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</si>
  <si>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</si>
  <si>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</si>
  <si>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</si>
  <si>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</si>
  <si>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</si>
  <si>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</si>
  <si>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</si>
  <si>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</si>
  <si>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</si>
  <si>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</si>
  <si>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</si>
  <si>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</si>
  <si>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</si>
  <si>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</si>
  <si>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</si>
  <si>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</si>
  <si>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</si>
  <si>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</si>
  <si>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</si>
  <si>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</si>
  <si>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</si>
  <si>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</si>
  <si>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</si>
  <si>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</si>
  <si>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</si>
  <si>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</si>
  <si>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</si>
  <si>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</si>
  <si>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</si>
  <si>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</si>
  <si>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</si>
  <si>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</si>
  <si>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</si>
  <si>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</si>
  <si>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</si>
  <si>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</si>
  <si>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</si>
  <si>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</si>
  <si>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</si>
  <si>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</si>
  <si>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</si>
  <si>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</si>
  <si>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</si>
  <si>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</si>
  <si>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</si>
  <si>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</si>
  <si>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</si>
  <si>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</si>
  <si>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</si>
  <si>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</si>
  <si>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</si>
  <si>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</si>
  <si>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</si>
  <si>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</si>
  <si>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</si>
  <si>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</si>
  <si>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</si>
  <si>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</si>
  <si>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</si>
  <si>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</si>
  <si>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</si>
  <si>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</si>
  <si>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</si>
  <si>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</si>
  <si>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</si>
  <si>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</si>
  <si>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</si>
  <si>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</si>
  <si>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</si>
  <si>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</si>
  <si>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</si>
  <si>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</si>
  <si>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</si>
  <si>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</si>
  <si>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</si>
  <si>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</si>
  <si>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</si>
  <si>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</si>
  <si>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</si>
  <si>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</si>
  <si>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</si>
  <si>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</si>
  <si>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</si>
  <si>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</si>
  <si>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</si>
  <si>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</si>
  <si>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</si>
  <si>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</si>
  <si>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</si>
  <si>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</si>
  <si>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</si>
  <si>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</si>
  <si>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</si>
  <si>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</si>
  <si>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</si>
  <si>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</si>
  <si>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</si>
  <si>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</si>
  <si>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</si>
  <si>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</si>
  <si>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</si>
  <si>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</si>
  <si>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</si>
  <si>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</si>
  <si>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</si>
  <si>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</si>
  <si>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</si>
  <si>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</si>
  <si>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</si>
  <si>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</si>
  <si>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</si>
  <si>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</si>
  <si>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</si>
  <si>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</si>
  <si>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</si>
  <si>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</si>
  <si>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</si>
  <si>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</si>
  <si>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</si>
  <si>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</si>
  <si>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</si>
  <si>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</si>
  <si>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</si>
  <si>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</si>
  <si>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</si>
  <si>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</si>
  <si>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</si>
  <si>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</si>
  <si>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</si>
  <si>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</si>
  <si>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</si>
  <si>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</si>
  <si>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</si>
  <si>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</si>
  <si>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</si>
  <si>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</si>
  <si>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</si>
  <si>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</si>
  <si>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</si>
  <si>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</si>
  <si>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</si>
  <si>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</si>
  <si>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</si>
  <si>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</si>
  <si>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</si>
  <si>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</si>
  <si>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</si>
  <si>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</si>
  <si>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</si>
  <si>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</si>
  <si>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</si>
  <si>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</si>
  <si>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</si>
  <si>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</si>
  <si>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</si>
  <si>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</si>
  <si>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</si>
  <si>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</si>
  <si>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</si>
  <si>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</si>
  <si>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</si>
  <si>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</si>
  <si>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</si>
  <si>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</si>
  <si>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</si>
  <si>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</si>
  <si>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</si>
  <si>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</si>
  <si>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</si>
  <si>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</si>
  <si>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</si>
  <si>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</si>
  <si>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</si>
  <si>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</si>
  <si>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</si>
  <si>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</si>
  <si>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</si>
  <si>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</si>
  <si>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</si>
  <si>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</si>
  <si>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</si>
  <si>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</si>
  <si>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</si>
  <si>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</si>
  <si>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</si>
  <si>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</si>
  <si>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</si>
  <si>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</si>
  <si>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</si>
  <si>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</si>
  <si>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</si>
  <si>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</si>
  <si>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</si>
  <si>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</si>
  <si>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</si>
  <si>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</si>
  <si>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</si>
  <si>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</si>
  <si>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</si>
  <si>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</si>
  <si>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</si>
  <si>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</si>
  <si>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</si>
  <si>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</si>
  <si>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</si>
  <si>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</si>
  <si>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</si>
  <si>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</si>
  <si>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</si>
  <si>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</si>
  <si>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</si>
  <si>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</si>
  <si>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</si>
  <si>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</si>
  <si>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</si>
  <si>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</si>
  <si>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</si>
  <si>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</si>
  <si>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</si>
  <si>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</si>
  <si>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</si>
  <si>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</si>
  <si>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</si>
  <si>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</si>
  <si>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</si>
  <si>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</si>
  <si>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</si>
  <si>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</si>
  <si>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</si>
  <si>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</si>
  <si>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</si>
  <si>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</si>
  <si>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</si>
  <si>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</si>
  <si>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</si>
  <si>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</si>
  <si>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</si>
  <si>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</si>
  <si>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</si>
  <si>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</si>
  <si>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</si>
  <si>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</si>
  <si>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</si>
  <si>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</si>
  <si>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</si>
  <si>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</si>
  <si>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</si>
  <si>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</si>
  <si>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</si>
  <si>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</si>
  <si>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</si>
  <si>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</si>
  <si>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</si>
  <si>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</si>
  <si>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</si>
  <si>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</si>
  <si>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</si>
  <si>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</si>
  <si>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</si>
  <si>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</si>
  <si>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</si>
  <si>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</si>
  <si>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</si>
  <si>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</si>
  <si>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</si>
  <si>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</si>
  <si>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</si>
  <si>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</si>
  <si>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</si>
  <si>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</si>
  <si>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</si>
  <si>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</si>
  <si>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</si>
  <si>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</si>
  <si>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</si>
  <si>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</si>
  <si>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</si>
  <si>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</si>
  <si>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</si>
  <si>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</si>
  <si>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</si>
  <si>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</si>
  <si>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</si>
  <si>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</si>
  <si>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</si>
  <si>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</si>
  <si>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</si>
  <si>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</si>
  <si>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</si>
  <si>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</si>
  <si>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</si>
  <si>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</si>
  <si>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</si>
  <si>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</si>
  <si>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</si>
  <si>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</si>
  <si>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</si>
  <si>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</si>
  <si>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</si>
  <si>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</si>
  <si>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</si>
  <si>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</si>
  <si>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</si>
  <si>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</si>
  <si>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</si>
  <si>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</si>
  <si>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</si>
  <si>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</si>
  <si>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</si>
  <si>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</si>
  <si>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</si>
  <si>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</si>
  <si>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</si>
  <si>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</si>
  <si>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</si>
  <si>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</si>
  <si>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</si>
  <si>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</si>
  <si>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</si>
  <si>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</si>
  <si>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</si>
  <si>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</si>
  <si>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</si>
  <si>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</si>
  <si>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</si>
  <si>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</si>
  <si>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</si>
  <si>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</si>
  <si>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</si>
  <si>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</si>
  <si>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</si>
  <si>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</si>
  <si>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</si>
  <si>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</si>
  <si>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</si>
  <si>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</si>
  <si>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</si>
  <si>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</si>
  <si>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</si>
  <si>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</si>
  <si>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</si>
  <si>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</si>
  <si>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</si>
  <si>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</si>
  <si>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</si>
  <si>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</si>
  <si>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</si>
  <si>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</si>
  <si>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</si>
  <si>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</si>
  <si>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</si>
  <si>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</si>
  <si>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</si>
  <si>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</si>
  <si>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</si>
  <si>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</si>
  <si>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</si>
  <si>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</si>
  <si>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</si>
  <si>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</si>
  <si>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</si>
  <si>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</si>
  <si>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</si>
  <si>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</si>
  <si>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</si>
  <si>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</si>
  <si>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</si>
  <si>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</si>
  <si>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</si>
  <si>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</si>
  <si>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</si>
  <si>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</si>
  <si>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</si>
  <si>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</si>
  <si>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</si>
  <si>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</si>
  <si>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</si>
  <si>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</si>
  <si>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</si>
  <si>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</si>
  <si>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</si>
  <si>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</si>
  <si>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</si>
  <si>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</si>
  <si>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</si>
  <si>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</si>
  <si>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</si>
  <si>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</si>
  <si>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</si>
  <si>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</si>
  <si>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</si>
  <si>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</si>
  <si>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</si>
  <si>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</si>
  <si>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</si>
  <si>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</si>
  <si>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</si>
  <si>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</si>
  <si>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</si>
  <si>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</si>
  <si>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</si>
  <si>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</si>
  <si>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</si>
  <si>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</si>
  <si>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</si>
  <si>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</si>
  <si>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</si>
  <si>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</si>
  <si>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</si>
  <si>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</si>
  <si>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</si>
  <si>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</si>
  <si>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</si>
  <si>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</si>
  <si>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</si>
  <si>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</si>
  <si>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</si>
  <si>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</si>
  <si>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</si>
  <si>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</si>
  <si>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</si>
  <si>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</si>
  <si>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</si>
  <si>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</si>
  <si>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</si>
  <si>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</si>
  <si>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</si>
  <si>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</si>
  <si>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</si>
  <si>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</si>
  <si>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</si>
  <si>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</si>
  <si>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</si>
  <si>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</si>
  <si>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</si>
  <si>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</si>
  <si>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</si>
  <si>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</si>
  <si>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</si>
  <si>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</si>
  <si>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</si>
  <si>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</si>
  <si>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</si>
  <si>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</si>
  <si>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</si>
  <si>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</si>
  <si>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</si>
  <si>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</si>
  <si>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</si>
  <si>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</si>
  <si>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</si>
  <si>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</si>
  <si>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</si>
  <si>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</si>
  <si>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</si>
  <si>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</si>
  <si>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</si>
  <si>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</si>
  <si>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</si>
  <si>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</si>
  <si>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</si>
  <si>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</si>
  <si>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</si>
  <si>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</si>
  <si>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</si>
  <si>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</si>
  <si>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</si>
  <si>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</si>
  <si>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</si>
  <si>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</si>
  <si>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</si>
  <si>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</si>
  <si>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</si>
  <si>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</si>
  <si>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</si>
  <si>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</si>
  <si>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</si>
  <si>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</si>
  <si>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</si>
  <si>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</si>
  <si>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</si>
  <si>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</si>
  <si>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</si>
  <si>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</si>
  <si>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</si>
  <si>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</si>
  <si>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</si>
  <si>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</si>
  <si>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</si>
  <si>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</si>
  <si>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</si>
  <si>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</si>
  <si>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</si>
  <si>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</si>
  <si>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</si>
  <si>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</si>
  <si>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</si>
  <si>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</si>
  <si>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</si>
  <si>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</si>
  <si>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</si>
  <si>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</si>
  <si>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</si>
  <si>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</si>
  <si>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</si>
  <si>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</si>
  <si>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</si>
  <si>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</si>
  <si>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</si>
  <si>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</si>
  <si>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</si>
  <si>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</si>
  <si>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</si>
  <si>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</si>
  <si>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</si>
  <si>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</si>
  <si>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</si>
  <si>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</si>
  <si>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</si>
  <si>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</si>
  <si>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</si>
  <si>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</si>
  <si>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</si>
  <si>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</si>
  <si>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</si>
  <si>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</si>
  <si>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</si>
  <si>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</si>
  <si>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</si>
  <si>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</si>
  <si>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</si>
  <si>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</si>
  <si>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</si>
  <si>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</si>
  <si>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</si>
  <si>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</si>
  <si>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</si>
  <si>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</si>
  <si>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</si>
  <si>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</si>
  <si>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</si>
  <si>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</si>
  <si>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</si>
  <si>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</si>
  <si>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</si>
  <si>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</si>
  <si>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</si>
  <si>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</si>
  <si>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</si>
  <si>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</si>
  <si>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</si>
  <si>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</si>
  <si>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</si>
  <si>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</si>
  <si>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</si>
  <si>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</si>
  <si>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</si>
  <si>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</si>
  <si>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</si>
  <si>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</si>
  <si>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</si>
  <si>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</si>
  <si>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</si>
  <si>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</si>
  <si>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</si>
  <si>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</si>
  <si>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</si>
  <si>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</si>
  <si>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</si>
  <si>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</si>
  <si>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</si>
  <si>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</si>
  <si>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</si>
  <si>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</si>
  <si>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</si>
  <si>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</si>
  <si>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</si>
  <si>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</si>
  <si>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</si>
  <si>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</si>
  <si>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</si>
  <si>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</si>
  <si>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</si>
  <si>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</si>
  <si>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</si>
  <si>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</si>
  <si>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</si>
  <si>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</si>
  <si>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</si>
  <si>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</si>
  <si>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</si>
  <si>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</si>
  <si>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</si>
  <si>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</si>
  <si>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</si>
  <si>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</si>
  <si>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</si>
  <si>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</si>
  <si>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</si>
  <si>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</si>
  <si>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</si>
  <si>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</si>
  <si>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</si>
  <si>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</si>
  <si>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</si>
  <si>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</si>
  <si>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</si>
  <si>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</si>
  <si>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</si>
  <si>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</si>
  <si>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</si>
  <si>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</si>
  <si>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</si>
  <si>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</si>
  <si>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</si>
  <si>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</si>
  <si>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</si>
  <si>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</si>
  <si>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</si>
  <si>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</si>
  <si>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</si>
  <si>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</si>
  <si>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</si>
  <si>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</si>
  <si>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</si>
  <si>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</si>
  <si>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</si>
  <si>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</si>
  <si>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</si>
  <si>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</si>
  <si>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</si>
  <si>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</si>
  <si>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</si>
  <si>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</si>
  <si>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</si>
  <si>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</si>
  <si>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</si>
  <si>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</si>
  <si>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</si>
  <si>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</si>
  <si>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</si>
  <si>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</si>
  <si>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</si>
  <si>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</si>
  <si>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</si>
  <si>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</si>
  <si>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</si>
  <si>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</si>
  <si>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</si>
  <si>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</si>
  <si>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</si>
  <si>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</si>
  <si>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</si>
  <si>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</si>
  <si>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</si>
  <si>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</si>
  <si>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</si>
  <si>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</si>
  <si>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</si>
  <si>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</si>
  <si>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</si>
  <si>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</si>
  <si>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</si>
  <si>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</si>
  <si>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</si>
  <si>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</si>
  <si>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</si>
  <si>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</si>
  <si>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</si>
  <si>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</si>
  <si>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</si>
  <si>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</si>
  <si>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</si>
  <si>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</si>
  <si>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</si>
  <si>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</si>
  <si>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</si>
  <si>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</si>
  <si>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</si>
  <si>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</si>
  <si>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</si>
  <si>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</si>
  <si>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</si>
  <si>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</si>
  <si>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</si>
  <si>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</si>
  <si>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</si>
  <si>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</si>
  <si>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</si>
  <si>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</si>
  <si>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</si>
  <si>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</si>
  <si>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</si>
  <si>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</si>
  <si>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</si>
  <si>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</si>
  <si>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</si>
  <si>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</si>
  <si>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</si>
  <si>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</si>
  <si>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</si>
  <si>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</si>
  <si>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</si>
  <si>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</si>
  <si>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</si>
  <si>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</si>
  <si>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</si>
  <si>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</si>
  <si>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</si>
  <si>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</si>
  <si>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</si>
  <si>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</si>
  <si>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</si>
  <si>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</si>
  <si>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</si>
  <si>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</si>
  <si>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</si>
  <si>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</si>
  <si>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</si>
  <si>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</si>
  <si>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</si>
  <si>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</si>
  <si>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</si>
  <si>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</si>
  <si>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</si>
  <si>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</si>
  <si>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</si>
  <si>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</si>
  <si>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</si>
  <si>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</si>
  <si>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</si>
  <si>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</si>
  <si>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</si>
  <si>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</si>
  <si>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</si>
  <si>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</si>
  <si>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</si>
  <si>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</si>
  <si>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</si>
  <si>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</si>
  <si>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</si>
  <si>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</si>
  <si>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</si>
  <si>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</si>
  <si>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</si>
  <si>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</si>
  <si>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</si>
  <si>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</si>
  <si>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</si>
  <si>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</si>
  <si>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</si>
  <si>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</si>
  <si>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</si>
  <si>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</si>
  <si>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</si>
  <si>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</si>
  <si>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</si>
  <si>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</si>
  <si>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</si>
  <si>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</si>
  <si>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</si>
  <si>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</si>
  <si>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</si>
  <si>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</si>
  <si>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</si>
  <si>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</si>
  <si>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</si>
  <si>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</si>
  <si>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</si>
  <si>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</si>
  <si>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</si>
  <si>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</si>
  <si>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</si>
  <si>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</si>
  <si>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</si>
  <si>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</si>
  <si>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</si>
  <si>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</si>
  <si>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</si>
  <si>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</si>
  <si>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</si>
  <si>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</si>
  <si>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</si>
  <si>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</si>
  <si>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</si>
  <si>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</si>
  <si>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</si>
  <si>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</si>
  <si>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</si>
  <si>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</si>
  <si>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</si>
  <si>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</si>
  <si>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</si>
  <si>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</si>
  <si>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</si>
  <si>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</si>
  <si>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</si>
  <si>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</si>
  <si>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</si>
  <si>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</si>
  <si>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</si>
  <si>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</si>
  <si>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</si>
  <si>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</si>
  <si>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</si>
  <si>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</si>
  <si>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</si>
  <si>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</si>
  <si>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</si>
  <si>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</si>
  <si>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</si>
  <si>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</si>
  <si>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</si>
  <si>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</si>
  <si>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</si>
  <si>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</si>
  <si>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</si>
  <si>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</si>
  <si>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</si>
  <si>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</si>
  <si>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</si>
  <si>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</si>
  <si>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</si>
  <si>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</si>
  <si>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</si>
  <si>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</si>
  <si>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</si>
  <si>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</si>
  <si>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</si>
  <si>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</si>
  <si>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</si>
  <si>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</si>
  <si>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</si>
  <si>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</si>
  <si>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</si>
  <si>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</si>
  <si>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</si>
  <si>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</si>
  <si>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</si>
  <si>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</si>
  <si>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</si>
  <si>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</si>
  <si>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</si>
  <si>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</si>
  <si>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</si>
  <si>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</si>
  <si>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</si>
  <si>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</si>
  <si>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</si>
  <si>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</si>
  <si>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</si>
  <si>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</si>
  <si>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</si>
  <si>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</si>
  <si>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</si>
  <si>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</si>
  <si>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</si>
  <si>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</si>
  <si>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</si>
  <si>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</si>
  <si>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</si>
  <si>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</si>
  <si>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</si>
  <si>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</si>
  <si>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</si>
  <si>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</si>
  <si>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</si>
  <si>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</si>
  <si>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</si>
  <si>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</si>
  <si>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</si>
  <si>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</si>
  <si>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</si>
  <si>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</si>
  <si>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</si>
  <si>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</si>
  <si>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</si>
  <si>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</si>
  <si>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</si>
  <si>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</si>
  <si>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</si>
  <si>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</si>
  <si>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</si>
  <si>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</si>
  <si>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</si>
  <si>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</si>
  <si>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</si>
  <si>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</si>
  <si>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</si>
  <si>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</si>
  <si>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</si>
  <si>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</si>
  <si>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</si>
  <si>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</si>
  <si>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</si>
  <si>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</si>
  <si>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</si>
  <si>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</si>
  <si>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</si>
  <si>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</si>
  <si>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</si>
  <si>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</si>
  <si>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</si>
  <si>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</si>
  <si>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</si>
  <si>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</si>
  <si>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</si>
  <si>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</si>
  <si>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</si>
  <si>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</si>
  <si>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</si>
  <si>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</si>
  <si>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</si>
  <si>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</si>
  <si>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</si>
  <si>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</si>
  <si>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</si>
  <si>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</si>
  <si>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</si>
  <si>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</si>
  <si>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</si>
  <si>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</si>
  <si>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</si>
  <si>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</si>
  <si>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</si>
  <si>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</si>
  <si>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</si>
  <si>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</si>
  <si>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</si>
  <si>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</si>
  <si>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</si>
  <si>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</si>
  <si>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</si>
  <si>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</si>
  <si>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</si>
  <si>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</si>
  <si>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</si>
  <si>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</si>
  <si>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</si>
  <si>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</si>
  <si>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</si>
  <si>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</si>
  <si>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</si>
  <si>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</si>
  <si>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</si>
  <si>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</si>
  <si>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</si>
  <si>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</si>
  <si>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</si>
  <si>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</si>
  <si>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</si>
  <si>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</si>
  <si>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</si>
  <si>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</si>
  <si>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</si>
  <si>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</si>
  <si>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</si>
  <si>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</si>
  <si>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</si>
  <si>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</si>
  <si>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</si>
  <si>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</si>
  <si>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</si>
  <si>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</si>
  <si>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</si>
  <si>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</si>
  <si>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</si>
  <si>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</si>
  <si>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</si>
  <si>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</si>
  <si>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</si>
  <si>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</si>
  <si>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</si>
  <si>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</si>
  <si>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</si>
  <si>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</si>
  <si>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</si>
  <si>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</si>
  <si>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</si>
  <si>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</si>
  <si>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</si>
  <si>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</si>
  <si>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</si>
  <si>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</si>
  <si>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</si>
  <si>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</si>
  <si>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</si>
  <si>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</si>
  <si>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</si>
  <si>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</si>
  <si>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</si>
  <si>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</si>
  <si>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</si>
  <si>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</si>
  <si>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</si>
  <si>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</si>
  <si>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</si>
  <si>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</si>
  <si>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</si>
  <si>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</si>
  <si>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</si>
  <si>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</si>
  <si>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</si>
  <si>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</si>
  <si>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</si>
  <si>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</si>
  <si>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</si>
  <si>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</si>
  <si>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</si>
  <si>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</si>
  <si>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</si>
  <si>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</si>
  <si>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</si>
  <si>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</si>
  <si>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</si>
  <si>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</si>
  <si>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</si>
  <si>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</si>
  <si>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</si>
  <si>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</si>
  <si>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</si>
  <si>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</si>
  <si>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</si>
  <si>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</si>
  <si>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</si>
  <si>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</si>
  <si>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</si>
  <si>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</si>
  <si>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</si>
  <si>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</si>
  <si>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</si>
  <si>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</si>
  <si>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</si>
  <si>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</si>
  <si>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</si>
  <si>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</si>
  <si>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</si>
  <si>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</si>
  <si>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</si>
  <si>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</si>
  <si>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</si>
  <si>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</si>
  <si>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</si>
  <si>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</si>
  <si>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</si>
  <si>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</si>
  <si>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</si>
  <si>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</si>
  <si>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</si>
  <si>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</si>
  <si>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</si>
  <si>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</si>
  <si>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</si>
  <si>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</si>
  <si>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</si>
  <si>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</si>
  <si>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</si>
  <si>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</si>
  <si>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</si>
  <si>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</si>
  <si>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</si>
  <si>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</si>
  <si>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</si>
  <si>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</si>
  <si>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</si>
  <si>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</si>
  <si>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</si>
  <si>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</si>
  <si>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</si>
  <si>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</si>
  <si>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</si>
  <si>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</si>
  <si>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</si>
  <si>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</si>
  <si>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</si>
  <si>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</si>
  <si>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</si>
  <si>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</si>
  <si>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</si>
  <si>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</si>
  <si>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</si>
  <si>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</si>
  <si>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</si>
  <si>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</si>
  <si>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</si>
  <si>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</si>
  <si>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</si>
  <si>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</si>
  <si>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</si>
  <si>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</si>
  <si>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</si>
  <si>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</si>
  <si>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</si>
  <si>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</si>
  <si>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</si>
  <si>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</si>
  <si>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</si>
  <si>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</si>
  <si>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</si>
  <si>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</si>
  <si>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</si>
  <si>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</si>
  <si>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</si>
  <si>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</si>
  <si>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</si>
  <si>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</si>
  <si>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</si>
  <si>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</si>
  <si>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</si>
  <si>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</si>
  <si>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</si>
  <si>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</si>
  <si>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</si>
  <si>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</si>
  <si>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</si>
  <si>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</si>
  <si>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</si>
  <si>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</si>
  <si>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</si>
  <si>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</si>
  <si>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</si>
  <si>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</si>
  <si>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</si>
  <si>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</si>
  <si>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</si>
  <si>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</si>
  <si>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</si>
  <si>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</si>
  <si>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</si>
  <si>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</si>
  <si>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</si>
  <si>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</si>
  <si>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</si>
  <si>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</si>
  <si>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</si>
  <si>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</si>
  <si>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</si>
  <si>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</si>
  <si>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</si>
  <si>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</si>
  <si>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</si>
  <si>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</si>
  <si>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</si>
  <si>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</si>
  <si>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</si>
  <si>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</si>
  <si>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</si>
  <si>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</si>
  <si>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</si>
  <si>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</si>
  <si>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</si>
  <si>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</si>
  <si>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</si>
  <si>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</si>
  <si>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</si>
  <si>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</si>
  <si>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</si>
  <si>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</si>
  <si>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</si>
  <si>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</si>
  <si>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</si>
  <si>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</si>
  <si>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</si>
  <si>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</si>
  <si>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</si>
  <si>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</si>
  <si>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</si>
  <si>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</si>
  <si>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</si>
  <si>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</si>
  <si>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</si>
  <si>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</si>
  <si>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</si>
  <si>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</si>
  <si>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</si>
  <si>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</si>
  <si>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</si>
  <si>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</si>
  <si>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</si>
  <si>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</si>
  <si>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</si>
  <si>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</si>
  <si>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</si>
  <si>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</si>
  <si>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</si>
  <si>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</si>
  <si>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</si>
  <si>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</si>
  <si>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</si>
  <si>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</si>
  <si>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</si>
  <si>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</si>
  <si>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</si>
  <si>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</si>
  <si>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</si>
  <si>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</si>
  <si>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</si>
  <si>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</si>
  <si>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</si>
  <si>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</si>
  <si>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</si>
  <si>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</si>
  <si>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</si>
  <si>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</si>
  <si>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</si>
  <si>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</si>
  <si>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</si>
  <si>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</si>
  <si>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</si>
  <si>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</si>
  <si>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</si>
  <si>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</si>
  <si>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</si>
  <si>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</si>
  <si>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</si>
  <si>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</si>
  <si>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</si>
  <si>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</si>
  <si>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</si>
  <si>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</si>
  <si>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</si>
  <si>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</si>
  <si>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</si>
  <si>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</si>
  <si>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</si>
  <si>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</si>
  <si>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</si>
  <si>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</si>
  <si>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</si>
  <si>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</si>
  <si>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</si>
  <si>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</si>
  <si>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</si>
  <si>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</si>
  <si>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</si>
  <si>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</si>
  <si>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</si>
  <si>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</si>
  <si>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</si>
  <si>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</si>
  <si>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</si>
  <si>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</si>
  <si>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</si>
  <si>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</si>
  <si>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</si>
  <si>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</si>
  <si>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</si>
  <si>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</si>
  <si>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</si>
  <si>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</si>
  <si>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</si>
  <si>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</si>
  <si>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</si>
  <si>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</si>
  <si>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</si>
  <si>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</si>
  <si>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</si>
  <si>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</si>
  <si>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</si>
  <si>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</si>
  <si>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</si>
  <si>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</si>
  <si>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</si>
  <si>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</si>
  <si>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</si>
  <si>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</si>
  <si>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</si>
  <si>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</si>
  <si>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</si>
  <si>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</si>
  <si>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</si>
  <si>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</si>
  <si>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</si>
  <si>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</si>
  <si>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</si>
  <si>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</si>
  <si>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</si>
  <si>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</si>
  <si>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</si>
  <si>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</si>
  <si>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</si>
  <si>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</si>
  <si>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</si>
  <si>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</si>
  <si>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</si>
  <si>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</si>
  <si>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</si>
  <si>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</si>
  <si>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</si>
  <si>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</si>
  <si>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</si>
  <si>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</si>
  <si>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</si>
  <si>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</si>
  <si>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</si>
  <si>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</si>
  <si>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</si>
  <si>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</si>
  <si>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</si>
  <si>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</si>
  <si>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</si>
  <si>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</si>
  <si>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</si>
  <si>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</si>
  <si>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</si>
  <si>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</si>
  <si>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</si>
  <si>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</si>
  <si>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</si>
  <si>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</si>
  <si>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</si>
  <si>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</si>
  <si>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</si>
  <si>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</si>
  <si>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</si>
  <si>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</si>
  <si>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</si>
  <si>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</si>
  <si>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</si>
  <si>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</si>
  <si>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</si>
  <si>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</si>
  <si>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</si>
  <si>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</si>
  <si>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</si>
  <si>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</si>
  <si>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</si>
  <si>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</si>
  <si>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</si>
  <si>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</si>
  <si>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</si>
  <si>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</si>
  <si>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</si>
  <si>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</si>
  <si>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</si>
  <si>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</si>
  <si>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</si>
  <si>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</si>
  <si>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</si>
  <si>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</si>
  <si>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</si>
  <si>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</si>
  <si>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</si>
  <si>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</si>
  <si>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</si>
  <si>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</si>
  <si>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</si>
  <si>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</si>
  <si>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</si>
  <si>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</si>
  <si>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</si>
  <si>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</si>
  <si>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</si>
  <si>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</si>
  <si>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</si>
  <si>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</si>
  <si>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</si>
  <si>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</si>
  <si>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</si>
  <si>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</si>
  <si>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</si>
  <si>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</si>
  <si>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</si>
  <si>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</si>
  <si>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</si>
  <si>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</si>
  <si>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</si>
  <si>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</si>
  <si>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</si>
  <si>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</si>
  <si>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</si>
  <si>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</si>
  <si>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</si>
  <si>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</si>
  <si>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</si>
  <si>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</si>
  <si>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</si>
  <si>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</si>
  <si>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</si>
  <si>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</si>
  <si>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</si>
  <si>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</si>
  <si>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</si>
  <si>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</si>
  <si>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</si>
  <si>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</si>
  <si>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</si>
  <si>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</si>
  <si>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</si>
  <si>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</si>
  <si>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</si>
  <si>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</si>
  <si>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</si>
  <si>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</si>
  <si>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</si>
  <si>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</si>
  <si>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</si>
  <si>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</si>
  <si>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</si>
  <si>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</si>
  <si>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</si>
  <si>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</si>
  <si>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</si>
  <si>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</si>
  <si>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</si>
  <si>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</si>
  <si>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</si>
  <si>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</si>
  <si>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</si>
  <si>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</si>
  <si>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</si>
  <si>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</si>
  <si>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</si>
  <si>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</si>
  <si>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</si>
  <si>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</si>
  <si>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</si>
  <si>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</si>
  <si>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</si>
  <si>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</si>
  <si>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</si>
  <si>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</si>
  <si>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</si>
  <si>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</si>
  <si>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</si>
  <si>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</si>
  <si>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</si>
  <si>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</si>
  <si>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</si>
  <si>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</si>
  <si>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</si>
  <si>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</si>
  <si>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</si>
  <si>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</si>
  <si>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</si>
  <si>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</si>
  <si>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</si>
  <si>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</si>
  <si>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</si>
  <si>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</si>
  <si>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</si>
  <si>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</si>
  <si>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</si>
  <si>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</si>
  <si>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</si>
  <si>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</si>
  <si>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</si>
  <si>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</si>
  <si>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</si>
  <si>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</si>
  <si>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</si>
  <si>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</si>
  <si>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</si>
  <si>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</si>
  <si>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</si>
  <si>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</si>
  <si>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</si>
  <si>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</si>
  <si>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</si>
  <si>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</si>
  <si>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</si>
  <si>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</si>
  <si>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</si>
  <si>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</si>
  <si>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</si>
  <si>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</si>
  <si>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</si>
  <si>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</si>
  <si>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</si>
  <si>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</si>
  <si>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</si>
  <si>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</si>
  <si>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</si>
  <si>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</si>
  <si>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</si>
  <si>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</si>
  <si>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</si>
  <si>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</si>
  <si>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</si>
  <si>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</si>
  <si>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</si>
  <si>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</si>
  <si>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</si>
  <si>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</si>
  <si>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</si>
  <si>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</si>
  <si>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</si>
  <si>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</si>
  <si>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</si>
  <si>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</si>
  <si>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</si>
  <si>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</si>
  <si>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</si>
  <si>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</si>
  <si>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</si>
  <si>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</si>
  <si>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</si>
  <si>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</si>
  <si>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</si>
  <si>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</si>
  <si>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</si>
  <si>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</si>
  <si>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</si>
  <si>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</si>
  <si>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</si>
  <si>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</si>
  <si>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</si>
  <si>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</si>
  <si>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</si>
  <si>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</si>
  <si>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</si>
  <si>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</si>
  <si>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</si>
  <si>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</si>
  <si>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</si>
  <si>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</si>
  <si>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</si>
  <si>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</si>
  <si>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</si>
  <si>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</si>
  <si>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</si>
  <si>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</si>
  <si>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</si>
  <si>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</si>
  <si>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</si>
  <si>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</si>
  <si>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</si>
  <si>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</si>
  <si>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</si>
  <si>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</si>
  <si>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</si>
  <si>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</si>
  <si>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</si>
  <si>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</si>
  <si>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</si>
  <si>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</si>
  <si>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</si>
  <si>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</si>
  <si>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</si>
  <si>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</si>
  <si>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</si>
  <si>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</si>
  <si>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</si>
  <si>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</si>
  <si>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</si>
  <si>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</si>
  <si>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</si>
  <si>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</si>
  <si>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</si>
  <si>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</si>
  <si>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</si>
  <si>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</si>
  <si>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</si>
  <si>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</si>
  <si>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</si>
  <si>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</si>
  <si>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</si>
  <si>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</si>
  <si>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</si>
  <si>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</si>
  <si>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</si>
  <si>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</si>
  <si>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</si>
  <si>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</si>
  <si>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</si>
  <si>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</si>
  <si>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</si>
  <si>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</si>
  <si>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</si>
  <si>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</si>
  <si>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</si>
  <si>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</si>
  <si>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</si>
  <si>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</si>
  <si>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</si>
  <si>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</si>
  <si>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</si>
  <si>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</si>
  <si>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</si>
  <si>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</si>
  <si>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</si>
  <si>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</si>
  <si>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</si>
  <si>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</si>
  <si>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</si>
  <si>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</si>
  <si>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</si>
  <si>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</si>
  <si>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</si>
  <si>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</si>
  <si>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</si>
  <si>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</si>
  <si>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</si>
  <si>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</si>
  <si>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</si>
  <si>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</si>
  <si>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</si>
  <si>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</si>
  <si>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</si>
  <si>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</si>
  <si>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</si>
  <si>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</si>
  <si>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</si>
  <si>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</si>
  <si>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</si>
  <si>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</si>
  <si>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</si>
  <si>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</si>
  <si>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</si>
  <si>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</si>
  <si>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</si>
  <si>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</si>
  <si>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</si>
  <si>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</si>
  <si>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</si>
  <si>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</si>
  <si>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</si>
  <si>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</si>
  <si>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</si>
  <si>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</si>
  <si>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</si>
  <si>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</si>
  <si>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</si>
  <si>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</si>
  <si>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</si>
  <si>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</si>
  <si>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</si>
  <si>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</si>
  <si>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</si>
  <si>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</si>
  <si>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</si>
  <si>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</si>
  <si>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</si>
  <si>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</si>
  <si>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</si>
  <si>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</si>
  <si>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</si>
  <si>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</si>
  <si>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</si>
  <si>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</si>
  <si>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</si>
  <si>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</si>
  <si>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</si>
  <si>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</si>
  <si>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</si>
  <si>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</si>
  <si>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</si>
  <si>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</si>
  <si>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</si>
  <si>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</si>
  <si>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</si>
  <si>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</si>
  <si>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</si>
  <si>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</si>
  <si>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</si>
  <si>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</si>
  <si>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</si>
  <si>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</si>
  <si>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</si>
  <si>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</si>
  <si>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</si>
  <si>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</si>
  <si>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</si>
  <si>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</si>
  <si>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</si>
  <si>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</si>
  <si>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</si>
  <si>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</si>
  <si>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</si>
  <si>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</si>
  <si>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</si>
  <si>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</si>
  <si>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</si>
  <si>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</si>
  <si>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</si>
  <si>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</si>
  <si>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</si>
  <si>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</si>
  <si>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</si>
  <si>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</si>
  <si>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</si>
  <si>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</si>
  <si>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</si>
  <si>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</si>
  <si>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</si>
  <si>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</si>
  <si>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</si>
  <si>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</si>
  <si>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</si>
  <si>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</si>
  <si>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</si>
  <si>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</si>
  <si>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</si>
  <si>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</si>
  <si>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</si>
  <si>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</si>
  <si>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</si>
  <si>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</si>
  <si>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</si>
  <si>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</si>
  <si>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</si>
  <si>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</si>
  <si>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</si>
  <si>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</si>
  <si>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</si>
  <si>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</si>
  <si>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</si>
  <si>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</si>
  <si>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</si>
  <si>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</si>
  <si>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</si>
  <si>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</si>
  <si>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</si>
  <si>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</si>
  <si>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</si>
  <si>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</si>
  <si>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</si>
  <si>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</si>
  <si>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</si>
  <si>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</si>
  <si>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</si>
  <si>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</si>
  <si>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</si>
  <si>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</si>
  <si>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</si>
  <si>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</si>
  <si>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</si>
  <si>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</si>
  <si>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</si>
  <si>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</si>
  <si>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</si>
  <si>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</si>
  <si>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</si>
  <si>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</si>
  <si>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</si>
  <si>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</si>
  <si>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</si>
  <si>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</si>
  <si>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</si>
  <si>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</si>
  <si>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</si>
  <si>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</si>
  <si>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</si>
  <si>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</si>
  <si>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</si>
  <si>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</si>
  <si>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</si>
  <si>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</si>
  <si>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</si>
  <si>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</si>
  <si>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</si>
  <si>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</si>
  <si>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</si>
  <si>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</si>
  <si>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</si>
  <si>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</si>
  <si>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</si>
  <si>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</si>
  <si>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</si>
  <si>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</si>
  <si>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</si>
  <si>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</si>
  <si>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</si>
  <si>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</si>
  <si>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</si>
  <si>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</si>
  <si>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</si>
  <si>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</si>
  <si>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</si>
  <si>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</si>
  <si>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</si>
  <si>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</si>
  <si>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</si>
  <si>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</si>
  <si>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</si>
  <si>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</si>
  <si>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</si>
  <si>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</si>
  <si>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</si>
  <si>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</si>
  <si>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</si>
  <si>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</si>
  <si>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</si>
  <si>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</si>
  <si>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</si>
  <si>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</si>
  <si>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</si>
  <si>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</si>
  <si>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</si>
  <si>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</si>
  <si>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</si>
  <si>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</si>
  <si>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</si>
  <si>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</si>
  <si>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</si>
  <si>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</si>
  <si>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</si>
  <si>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</si>
  <si>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</si>
  <si>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</si>
  <si>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</si>
  <si>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</si>
  <si>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</si>
  <si>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</si>
  <si>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</si>
  <si>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</si>
  <si>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</si>
  <si>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</si>
  <si>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</si>
  <si>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</si>
  <si>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</si>
  <si>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</si>
  <si>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</si>
  <si>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</si>
  <si>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</si>
  <si>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</si>
  <si>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</si>
  <si>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</si>
  <si>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</si>
  <si>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</si>
  <si>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</si>
  <si>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</si>
  <si>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</si>
  <si>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</si>
  <si>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</si>
  <si>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</si>
  <si>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</si>
  <si>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</si>
  <si>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</si>
  <si>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</si>
  <si>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</si>
  <si>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</si>
  <si>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</si>
  <si>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</si>
  <si>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</si>
  <si>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</si>
  <si>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</si>
  <si>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</si>
  <si>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</si>
  <si>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</si>
  <si>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</si>
  <si>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</si>
  <si>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</si>
  <si>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</si>
  <si>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</si>
  <si>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</si>
  <si>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</si>
  <si>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</si>
  <si>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</si>
  <si>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</si>
  <si>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</si>
  <si>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</si>
  <si>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</si>
  <si>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</si>
  <si>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</si>
  <si>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</si>
  <si>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Quanidade</t>
  </si>
  <si>
    <t>Unidade</t>
  </si>
  <si>
    <t>DIVERSOS</t>
  </si>
  <si>
    <t>Placa da obra  (2,40x1,50 m)</t>
  </si>
  <si>
    <t>PAVIMENTAÇÃO</t>
  </si>
  <si>
    <t>Assentamento de meio fio de pedra dimensões 100x15x30 cm, rejuntado com argamassa de cimento e areia com traço 1:3</t>
  </si>
  <si>
    <t>Pavimentação em paralelepípedo sobre colchão de pó de pedra (espessura 12 cm) e rejuntado com mistura de pedrisco e pó de pedra (pedras pequenas 30 a 35 peças por m²), incluindo compactação com placa vibratória em toda pavimentação, mão de obra, materiais e frete dos materiais</t>
  </si>
  <si>
    <t>Pavimentação em paralelepípedo sobre colchão de pó de pedra (espessura 12 cm pedras pequenas 30 a 35 peças por m²) e rejuntado com mistura de cimento e aria(1:3), incluindo compactação com placa vibratória em toda pavimentação, mão de obra, materiais e frete dos materiais</t>
  </si>
  <si>
    <t>Viga de concreto armado, executada em leito de pavimentação para travamento de paralelepípedo, conforme detalhe  (80 x 30 cm)</t>
  </si>
  <si>
    <t>Microestaca para fundação da viga de concreto armado</t>
  </si>
  <si>
    <t>DRENAGEM</t>
  </si>
  <si>
    <t>Sarjeta triangular em concreto tipo STC - 02</t>
  </si>
  <si>
    <t>SINALIZAÇÃO VERTICAL</t>
  </si>
  <si>
    <t>Confecção de placa em aço nº 16 galvanizado, com película retrorrefletiva tipo III + III - placas de advertência  quadradas (lado 0,45 m) - totalmente reflexivas</t>
  </si>
  <si>
    <t>Confecção de placa em aço nº 16 galvanizado, com película retrorrefletiva tipo III + III -Placas de regulamentação octogonais (lado 0,25 m) - totalmente reflexivas</t>
  </si>
  <si>
    <t>Confecção de placa em aço nº 16 galvanizado, com película retrorrefletiva tipo III + III - Placas de regulamentação redondas (diâmetro 0,4 m) - totalmente reflexivas</t>
  </si>
  <si>
    <t>Suporte para placa em aço galvanizado 2", fornecimento e instalação</t>
  </si>
  <si>
    <t>Base em concreto 15 MPa para fixação de placas (30x30x60 cm)</t>
  </si>
  <si>
    <t xml:space="preserve">Escavação de vala de solo para assentamento de placa </t>
  </si>
  <si>
    <t>Preço unitário</t>
  </si>
  <si>
    <t>comp01</t>
  </si>
  <si>
    <t>comp02</t>
  </si>
  <si>
    <t>comp03</t>
  </si>
  <si>
    <t>comp04</t>
  </si>
  <si>
    <t>PAVIMENTAÇÃO DA ESTRADA BENTO GONÇALVES TRECHO KM 12 + 490,44 À 12 + 846,04</t>
  </si>
  <si>
    <t>PREFEITURA DE COTIPORA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</si>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</sst>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\ #,##0.00"/>
    <numFmt numFmtId="166" formatCode="_(* #,##0.00_);_(* \(#,##0.00\);_(* \-??_);_(@_)"/>
    <numFmt numFmtId="167" formatCode="_(&quot;R$&quot;* #,##0.00_);_(&quot;R$&quot;* \(#,##0.00\);_(&quot;R$&quot;* \-??_);_(@_)"/>
    <numFmt numFmtId="168" formatCode="dd/mm/yy;@"/>
    <numFmt numFmtId="169" formatCode="#,##0.0000"/>
    <numFmt numFmtId="170" formatCode="_(&quot;R$ &quot;* #,##0.00_);_(&quot;R$ &quot;* \(#,##0.00\);_(&quot;R$ &quot;* &quot;-&quot;??_);_(@_)"/>
    <numFmt numFmtId="171" formatCode="0.00000"/>
    <numFmt numFmtId="172" formatCode="#,##0.00&quot; &quot;;&quot;-&quot;#,##0.00&quot; &quot;;&quot; -&quot;#&quot; &quot;;@&quot; &quot;"/>
    <numFmt numFmtId="173" formatCode="#,##0.00&quot; &quot;;&quot; (&quot;#,##0.00&quot;)&quot;;&quot; -&quot;#&quot; &quot;;@&quot; &quot;"/>
    <numFmt numFmtId="174" formatCode="[$R$-416]&quot; &quot;#,##0.00;[Red]&quot;-&quot;[$R$-416]&quot; &quot;#,##0.00"/>
    <numFmt numFmtId="175" formatCode="_(* #,##0.00_);_(* \(#,##0.00\);_(* &quot;-&quot;??_);_(@_)"/>
  </numFmts>
  <fonts count="5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b/>
      <sz val="9"/>
      <name val="Calibri"/>
      <family val="2"/>
    </font>
    <font>
      <sz val="9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Times New Roman"/>
      <family val="1"/>
    </font>
    <font>
      <sz val="10"/>
      <color theme="1"/>
      <name val="Arial1"/>
    </font>
    <font>
      <sz val="11"/>
      <color rgb="FF000000"/>
      <name val="Calibri"/>
      <family val="2"/>
    </font>
    <font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67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7" fontId="12" fillId="0" borderId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166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1" borderId="0" applyNumberFormat="0" applyBorder="0" applyAlignment="0" applyProtection="0"/>
    <xf numFmtId="0" fontId="33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50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44" borderId="0" applyNumberFormat="0" applyBorder="0" applyAlignment="0" applyProtection="0"/>
    <xf numFmtId="0" fontId="33" fillId="47" borderId="0" applyNumberFormat="0" applyBorder="0" applyAlignment="0" applyProtection="0"/>
    <xf numFmtId="0" fontId="33" fillId="50" borderId="0" applyNumberFormat="0" applyBorder="0" applyAlignment="0" applyProtection="0"/>
    <xf numFmtId="0" fontId="35" fillId="51" borderId="0" applyNumberFormat="0" applyBorder="0" applyAlignment="0" applyProtection="0"/>
    <xf numFmtId="0" fontId="35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1" borderId="0" applyNumberFormat="0" applyBorder="0" applyAlignment="0" applyProtection="0"/>
    <xf numFmtId="0" fontId="35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54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5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58" borderId="0" applyNumberFormat="0" applyBorder="0" applyAlignment="0" applyProtection="0"/>
    <xf numFmtId="0" fontId="41" fillId="42" borderId="0" applyNumberFormat="0" applyBorder="0" applyAlignment="0" applyProtection="0"/>
    <xf numFmtId="0" fontId="36" fillId="43" borderId="0" applyNumberFormat="0" applyBorder="0" applyAlignment="0" applyProtection="0"/>
    <xf numFmtId="0" fontId="37" fillId="59" borderId="43" applyNumberFormat="0" applyAlignment="0" applyProtection="0"/>
    <xf numFmtId="0" fontId="37" fillId="59" borderId="43" applyNumberFormat="0" applyAlignment="0" applyProtection="0"/>
    <xf numFmtId="0" fontId="38" fillId="60" borderId="44" applyNumberFormat="0" applyAlignment="0" applyProtection="0"/>
    <xf numFmtId="0" fontId="39" fillId="0" borderId="45" applyNumberFormat="0" applyFill="0" applyAlignment="0" applyProtection="0"/>
    <xf numFmtId="0" fontId="38" fillId="60" borderId="44" applyNumberFormat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5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58" borderId="0" applyNumberFormat="0" applyBorder="0" applyAlignment="0" applyProtection="0"/>
    <xf numFmtId="0" fontId="40" fillId="46" borderId="43" applyNumberFormat="0" applyAlignment="0" applyProtection="0"/>
    <xf numFmtId="0" fontId="33" fillId="0" borderId="0"/>
    <xf numFmtId="173" fontId="52" fillId="0" borderId="0"/>
    <xf numFmtId="0" fontId="45" fillId="0" borderId="0" applyNumberFormat="0" applyFill="0" applyBorder="0" applyAlignment="0" applyProtection="0"/>
    <xf numFmtId="0" fontId="36" fillId="43" borderId="0" applyNumberFormat="0" applyBorder="0" applyAlignment="0" applyProtection="0"/>
    <xf numFmtId="0" fontId="53" fillId="0" borderId="0">
      <alignment horizontal="center"/>
    </xf>
    <xf numFmtId="0" fontId="47" fillId="0" borderId="46" applyNumberFormat="0" applyFill="0" applyAlignment="0" applyProtection="0"/>
    <xf numFmtId="0" fontId="48" fillId="0" borderId="47" applyNumberFormat="0" applyFill="0" applyAlignment="0" applyProtection="0"/>
    <xf numFmtId="0" fontId="49" fillId="0" borderId="48" applyNumberFormat="0" applyFill="0" applyAlignment="0" applyProtection="0"/>
    <xf numFmtId="0" fontId="49" fillId="0" borderId="0" applyNumberFormat="0" applyFill="0" applyBorder="0" applyAlignment="0" applyProtection="0"/>
    <xf numFmtId="0" fontId="53" fillId="0" borderId="0">
      <alignment horizontal="center" textRotation="90"/>
    </xf>
    <xf numFmtId="0" fontId="41" fillId="42" borderId="0" applyNumberFormat="0" applyBorder="0" applyAlignment="0" applyProtection="0"/>
    <xf numFmtId="0" fontId="40" fillId="46" borderId="43" applyNumberFormat="0" applyAlignment="0" applyProtection="0"/>
    <xf numFmtId="0" fontId="39" fillId="0" borderId="45" applyNumberFormat="0" applyFill="0" applyAlignment="0" applyProtection="0"/>
    <xf numFmtId="44" fontId="33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4" fontId="12" fillId="0" borderId="0" applyFill="0" applyBorder="0" applyAlignment="0" applyProtection="0"/>
    <xf numFmtId="44" fontId="12" fillId="0" borderId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2" fillId="61" borderId="0" applyNumberFormat="0" applyBorder="0" applyAlignment="0" applyProtection="0"/>
    <xf numFmtId="0" fontId="42" fillId="61" borderId="0" applyNumberFormat="0" applyBorder="0" applyAlignment="0" applyProtection="0"/>
    <xf numFmtId="0" fontId="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4" fillId="0" borderId="0"/>
    <xf numFmtId="0" fontId="9" fillId="0" borderId="0"/>
    <xf numFmtId="0" fontId="12" fillId="0" borderId="0"/>
    <xf numFmtId="0" fontId="33" fillId="0" borderId="0"/>
    <xf numFmtId="0" fontId="12" fillId="0" borderId="0"/>
    <xf numFmtId="0" fontId="12" fillId="0" borderId="0"/>
    <xf numFmtId="0" fontId="55" fillId="0" borderId="0"/>
    <xf numFmtId="0" fontId="12" fillId="0" borderId="0"/>
    <xf numFmtId="0" fontId="56" fillId="0" borderId="0"/>
    <xf numFmtId="0" fontId="55" fillId="0" borderId="0"/>
    <xf numFmtId="0" fontId="34" fillId="0" borderId="0"/>
    <xf numFmtId="0" fontId="9" fillId="0" borderId="0"/>
    <xf numFmtId="0" fontId="33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62" borderId="49" applyNumberFormat="0" applyFont="0" applyAlignment="0" applyProtection="0"/>
    <xf numFmtId="0" fontId="12" fillId="62" borderId="49" applyNumberFormat="0" applyFont="0" applyAlignment="0" applyProtection="0"/>
    <xf numFmtId="0" fontId="43" fillId="59" borderId="50" applyNumberFormat="0" applyAlignment="0" applyProtection="0"/>
    <xf numFmtId="0" fontId="51" fillId="0" borderId="51" applyNumberFormat="0" applyFont="0" applyBorder="0" applyAlignment="0"/>
    <xf numFmtId="9" fontId="3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2" fillId="0" borderId="0"/>
    <xf numFmtId="9" fontId="12" fillId="0" borderId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2" fillId="0" borderId="0"/>
    <xf numFmtId="9" fontId="56" fillId="0" borderId="0" applyFont="0" applyFill="0" applyBorder="0" applyAlignment="0" applyProtection="0"/>
    <xf numFmtId="9" fontId="52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57" fillId="0" borderId="0"/>
    <xf numFmtId="174" fontId="57" fillId="0" borderId="0"/>
    <xf numFmtId="0" fontId="43" fillId="59" borderId="50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52" fillId="0" borderId="0"/>
    <xf numFmtId="0" fontId="5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52" fillId="0" borderId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46" applyNumberFormat="0" applyFill="0" applyAlignment="0" applyProtection="0"/>
    <xf numFmtId="0" fontId="48" fillId="0" borderId="47" applyNumberFormat="0" applyFill="0" applyAlignment="0" applyProtection="0"/>
    <xf numFmtId="0" fontId="49" fillId="0" borderId="48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0" fillId="0" borderId="52" applyNumberFormat="0" applyFill="0" applyAlignment="0" applyProtection="0"/>
    <xf numFmtId="43" fontId="3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ill="0" applyBorder="0" applyAlignment="0" applyProtection="0"/>
    <xf numFmtId="43" fontId="12" fillId="0" borderId="0" applyFill="0" applyBorder="0" applyAlignment="0" applyProtection="0"/>
    <xf numFmtId="43" fontId="5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4" fillId="0" borderId="0" applyNumberFormat="0" applyFill="0" applyBorder="0" applyAlignment="0" applyProtection="0"/>
  </cellStyleXfs>
  <cellXfs count="266">
    <xf numFmtId="0" fontId="0" fillId="0" borderId="0" xfId="0"/>
    <xf numFmtId="10" fontId="0" fillId="0" borderId="0" xfId="0" applyNumberFormat="1"/>
    <xf numFmtId="1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5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5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5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5" fontId="4" fillId="0" borderId="0" xfId="0" applyNumberFormat="1" applyFont="1" applyFill="1" applyProtection="1"/>
    <xf numFmtId="165" fontId="4" fillId="0" borderId="0" xfId="0" applyNumberFormat="1" applyFont="1" applyProtection="1"/>
    <xf numFmtId="165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5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5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8" fontId="0" fillId="0" borderId="1" xfId="0" applyNumberFormat="1" applyBorder="1" applyProtection="1">
      <protection locked="0"/>
    </xf>
    <xf numFmtId="168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5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5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9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9" fontId="4" fillId="0" borderId="1" xfId="0" applyNumberFormat="1" applyFont="1" applyFill="1" applyBorder="1" applyProtection="1">
      <protection locked="0"/>
    </xf>
    <xf numFmtId="169" fontId="0" fillId="0" borderId="0" xfId="0" applyNumberFormat="1" applyAlignment="1" applyProtection="1">
      <alignment wrapText="1"/>
      <protection locked="0"/>
    </xf>
    <xf numFmtId="169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0" fontId="11" fillId="0" borderId="41" xfId="0" applyFont="1" applyBorder="1" applyProtection="1">
      <protection locked="0"/>
    </xf>
    <xf numFmtId="0" fontId="31" fillId="0" borderId="35" xfId="2" applyFont="1" applyFill="1" applyBorder="1" applyAlignment="1" applyProtection="1">
      <alignment horizontal="left" vertical="center" wrapText="1"/>
      <protection locked="0"/>
    </xf>
    <xf numFmtId="175" fontId="31" fillId="0" borderId="35" xfId="50" applyNumberFormat="1" applyFont="1" applyFill="1" applyBorder="1" applyAlignment="1" applyProtection="1">
      <alignment horizontal="center" vertical="center"/>
      <protection locked="0"/>
    </xf>
    <xf numFmtId="0" fontId="31" fillId="0" borderId="39" xfId="2" applyFont="1" applyFill="1" applyBorder="1" applyAlignment="1" applyProtection="1">
      <alignment horizontal="center" vertical="center"/>
      <protection locked="0"/>
    </xf>
    <xf numFmtId="0" fontId="32" fillId="0" borderId="35" xfId="2" applyFont="1" applyFill="1" applyBorder="1" applyAlignment="1" applyProtection="1">
      <alignment horizontal="left" vertical="center" wrapText="1"/>
      <protection locked="0"/>
    </xf>
    <xf numFmtId="175" fontId="32" fillId="0" borderId="36" xfId="50" applyNumberFormat="1" applyFont="1" applyFill="1" applyBorder="1" applyAlignment="1" applyProtection="1">
      <alignment horizontal="center" vertical="center"/>
      <protection locked="0"/>
    </xf>
    <xf numFmtId="0" fontId="32" fillId="0" borderId="39" xfId="2" applyFont="1" applyFill="1" applyBorder="1" applyAlignment="1" applyProtection="1">
      <alignment horizontal="center" vertical="center"/>
      <protection locked="0"/>
    </xf>
    <xf numFmtId="175" fontId="31" fillId="40" borderId="5" xfId="50" applyNumberFormat="1" applyFont="1" applyFill="1" applyBorder="1" applyAlignment="1" applyProtection="1">
      <alignment vertical="center"/>
      <protection locked="0"/>
    </xf>
    <xf numFmtId="0" fontId="31" fillId="0" borderId="35" xfId="2" applyFont="1" applyFill="1" applyBorder="1" applyAlignment="1" applyProtection="1">
      <alignment horizontal="left" vertical="center"/>
      <protection locked="0"/>
    </xf>
    <xf numFmtId="175" fontId="32" fillId="0" borderId="35" xfId="50" applyNumberFormat="1" applyFont="1" applyFill="1" applyBorder="1" applyAlignment="1" applyProtection="1">
      <alignment horizontal="center" vertical="center"/>
      <protection locked="0"/>
    </xf>
    <xf numFmtId="0" fontId="32" fillId="0" borderId="36" xfId="2" applyFont="1" applyFill="1" applyBorder="1" applyAlignment="1" applyProtection="1">
      <alignment vertical="center" wrapText="1"/>
      <protection locked="0"/>
    </xf>
    <xf numFmtId="0" fontId="32" fillId="0" borderId="35" xfId="2" applyFont="1" applyFill="1" applyBorder="1" applyAlignment="1" applyProtection="1">
      <alignment vertical="center" wrapText="1"/>
      <protection locked="0"/>
    </xf>
    <xf numFmtId="175" fontId="32" fillId="0" borderId="35" xfId="51" applyNumberFormat="1" applyFont="1" applyFill="1" applyBorder="1" applyAlignment="1" applyProtection="1">
      <alignment horizontal="center" vertical="center"/>
      <protection locked="0"/>
    </xf>
    <xf numFmtId="0" fontId="32" fillId="0" borderId="37" xfId="2" applyFont="1" applyFill="1" applyBorder="1" applyAlignment="1" applyProtection="1">
      <alignment horizontal="center" vertical="center"/>
      <protection locked="0"/>
    </xf>
    <xf numFmtId="0" fontId="31" fillId="0" borderId="36" xfId="2" applyFont="1" applyFill="1" applyBorder="1" applyAlignment="1" applyProtection="1">
      <alignment horizontal="left" vertical="center" wrapText="1"/>
      <protection locked="0"/>
    </xf>
    <xf numFmtId="175" fontId="32" fillId="0" borderId="36" xfId="50" applyNumberFormat="1" applyFont="1" applyFill="1" applyBorder="1" applyAlignment="1" applyProtection="1">
      <alignment vertical="center"/>
      <protection locked="0"/>
    </xf>
    <xf numFmtId="2" fontId="32" fillId="0" borderId="37" xfId="2" applyNumberFormat="1" applyFont="1" applyFill="1" applyBorder="1" applyAlignment="1" applyProtection="1">
      <alignment horizontal="center" vertical="center"/>
      <protection locked="0"/>
    </xf>
    <xf numFmtId="0" fontId="32" fillId="0" borderId="36" xfId="2" applyFont="1" applyFill="1" applyBorder="1" applyAlignment="1" applyProtection="1">
      <alignment horizontal="left" vertical="center" wrapText="1"/>
      <protection locked="0"/>
    </xf>
    <xf numFmtId="175" fontId="32" fillId="0" borderId="36" xfId="51" applyNumberFormat="1" applyFont="1" applyFill="1" applyBorder="1" applyAlignment="1" applyProtection="1">
      <alignment vertical="center"/>
      <protection locked="0"/>
    </xf>
    <xf numFmtId="175" fontId="32" fillId="0" borderId="36" xfId="52" applyNumberFormat="1" applyFont="1" applyFill="1" applyBorder="1" applyAlignment="1" applyProtection="1">
      <alignment vertical="center"/>
      <protection locked="0"/>
    </xf>
    <xf numFmtId="175" fontId="32" fillId="0" borderId="37" xfId="2" applyNumberFormat="1" applyFont="1" applyFill="1" applyBorder="1" applyAlignment="1" applyProtection="1">
      <alignment horizontal="center" vertical="center"/>
      <protection locked="0"/>
    </xf>
    <xf numFmtId="0" fontId="32" fillId="0" borderId="38" xfId="2" applyFont="1" applyFill="1" applyBorder="1" applyAlignment="1" applyProtection="1">
      <alignment horizontal="left" vertical="center" wrapText="1"/>
      <protection locked="0"/>
    </xf>
    <xf numFmtId="175" fontId="32" fillId="0" borderId="38" xfId="52" applyNumberFormat="1" applyFont="1" applyFill="1" applyBorder="1" applyAlignment="1" applyProtection="1">
      <alignment vertical="center"/>
      <protection locked="0"/>
    </xf>
    <xf numFmtId="0" fontId="32" fillId="0" borderId="40" xfId="2" applyFont="1" applyFill="1" applyBorder="1" applyAlignment="1" applyProtection="1">
      <alignment horizontal="center" vertical="center"/>
      <protection locked="0"/>
    </xf>
    <xf numFmtId="0" fontId="0" fillId="0" borderId="42" xfId="0" applyFont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267">
    <cellStyle name="20% - Accent1" xfId="53" xr:uid="{00000000-0005-0000-0000-000000000000}"/>
    <cellStyle name="20% - Accent2" xfId="54" xr:uid="{00000000-0005-0000-0000-000001000000}"/>
    <cellStyle name="20% - Accent3" xfId="55" xr:uid="{00000000-0005-0000-0000-000002000000}"/>
    <cellStyle name="20% - Accent4" xfId="56" xr:uid="{00000000-0005-0000-0000-000003000000}"/>
    <cellStyle name="20% - Accent5" xfId="57" xr:uid="{00000000-0005-0000-0000-000004000000}"/>
    <cellStyle name="20% - Accent6" xfId="58" xr:uid="{00000000-0005-0000-0000-000005000000}"/>
    <cellStyle name="20% - Ênfase1" xfId="25" builtinId="30" customBuiltin="1"/>
    <cellStyle name="20% - Ênfase1 2" xfId="59" xr:uid="{00000000-0005-0000-0000-000007000000}"/>
    <cellStyle name="20% - Ênfase2" xfId="29" builtinId="34" customBuiltin="1"/>
    <cellStyle name="20% - Ênfase2 2" xfId="60" xr:uid="{00000000-0005-0000-0000-000009000000}"/>
    <cellStyle name="20% - Ênfase3" xfId="33" builtinId="38" customBuiltin="1"/>
    <cellStyle name="20% - Ênfase3 2" xfId="61" xr:uid="{00000000-0005-0000-0000-00000B000000}"/>
    <cellStyle name="20% - Ênfase4" xfId="37" builtinId="42" customBuiltin="1"/>
    <cellStyle name="20% - Ênfase4 2" xfId="62" xr:uid="{00000000-0005-0000-0000-00000D000000}"/>
    <cellStyle name="20% - Ênfase5" xfId="41" builtinId="46" customBuiltin="1"/>
    <cellStyle name="20% - Ênfase5 2" xfId="63" xr:uid="{00000000-0005-0000-0000-00000F000000}"/>
    <cellStyle name="20% - Ênfase6" xfId="45" builtinId="50" customBuiltin="1"/>
    <cellStyle name="20% - Ênfase6 2" xfId="64" xr:uid="{00000000-0005-0000-0000-000011000000}"/>
    <cellStyle name="40% - Accent1" xfId="65" xr:uid="{00000000-0005-0000-0000-000012000000}"/>
    <cellStyle name="40% - Accent2" xfId="66" xr:uid="{00000000-0005-0000-0000-000013000000}"/>
    <cellStyle name="40% - Accent3" xfId="67" xr:uid="{00000000-0005-0000-0000-000014000000}"/>
    <cellStyle name="40% - Accent4" xfId="68" xr:uid="{00000000-0005-0000-0000-000015000000}"/>
    <cellStyle name="40% - Accent5" xfId="69" xr:uid="{00000000-0005-0000-0000-000016000000}"/>
    <cellStyle name="40% - Accent6" xfId="70" xr:uid="{00000000-0005-0000-0000-000017000000}"/>
    <cellStyle name="40% - Ênfase1" xfId="26" builtinId="31" customBuiltin="1"/>
    <cellStyle name="40% - Ênfase1 2" xfId="71" xr:uid="{00000000-0005-0000-0000-000019000000}"/>
    <cellStyle name="40% - Ênfase2" xfId="30" builtinId="35" customBuiltin="1"/>
    <cellStyle name="40% - Ênfase2 2" xfId="72" xr:uid="{00000000-0005-0000-0000-00001B000000}"/>
    <cellStyle name="40% - Ênfase3" xfId="34" builtinId="39" customBuiltin="1"/>
    <cellStyle name="40% - Ênfase3 2" xfId="73" xr:uid="{00000000-0005-0000-0000-00001D000000}"/>
    <cellStyle name="40% - Ênfase4" xfId="38" builtinId="43" customBuiltin="1"/>
    <cellStyle name="40% - Ênfase4 2" xfId="74" xr:uid="{00000000-0005-0000-0000-00001F000000}"/>
    <cellStyle name="40% - Ênfase5" xfId="42" builtinId="47" customBuiltin="1"/>
    <cellStyle name="40% - Ênfase5 2" xfId="75" xr:uid="{00000000-0005-0000-0000-000021000000}"/>
    <cellStyle name="40% - Ênfase6" xfId="46" builtinId="51" customBuiltin="1"/>
    <cellStyle name="40% - Ênfase6 2" xfId="76" xr:uid="{00000000-0005-0000-0000-000023000000}"/>
    <cellStyle name="60% - Accent1" xfId="77" xr:uid="{00000000-0005-0000-0000-000024000000}"/>
    <cellStyle name="60% - Accent2" xfId="78" xr:uid="{00000000-0005-0000-0000-000025000000}"/>
    <cellStyle name="60% - Accent3" xfId="79" xr:uid="{00000000-0005-0000-0000-000026000000}"/>
    <cellStyle name="60% - Accent4" xfId="80" xr:uid="{00000000-0005-0000-0000-000027000000}"/>
    <cellStyle name="60% - Accent5" xfId="81" xr:uid="{00000000-0005-0000-0000-000028000000}"/>
    <cellStyle name="60% - Accent6" xfId="82" xr:uid="{00000000-0005-0000-0000-000029000000}"/>
    <cellStyle name="60% - Ênfase1" xfId="27" builtinId="32" customBuiltin="1"/>
    <cellStyle name="60% - Ênfase1 2" xfId="83" xr:uid="{00000000-0005-0000-0000-00002B000000}"/>
    <cellStyle name="60% - Ênfase2" xfId="31" builtinId="36" customBuiltin="1"/>
    <cellStyle name="60% - Ênfase2 2" xfId="84" xr:uid="{00000000-0005-0000-0000-00002D000000}"/>
    <cellStyle name="60% - Ênfase3" xfId="35" builtinId="40" customBuiltin="1"/>
    <cellStyle name="60% - Ênfase3 2" xfId="85" xr:uid="{00000000-0005-0000-0000-00002F000000}"/>
    <cellStyle name="60% - Ênfase4" xfId="39" builtinId="44" customBuiltin="1"/>
    <cellStyle name="60% - Ênfase4 2" xfId="86" xr:uid="{00000000-0005-0000-0000-000031000000}"/>
    <cellStyle name="60% - Ênfase5" xfId="43" builtinId="48" customBuiltin="1"/>
    <cellStyle name="60% - Ênfase5 2" xfId="87" xr:uid="{00000000-0005-0000-0000-000033000000}"/>
    <cellStyle name="60% - Ênfase6" xfId="47" builtinId="52" customBuiltin="1"/>
    <cellStyle name="60% - Ênfase6 2" xfId="88" xr:uid="{00000000-0005-0000-0000-000035000000}"/>
    <cellStyle name="Accent1" xfId="89" xr:uid="{00000000-0005-0000-0000-000036000000}"/>
    <cellStyle name="Accent2" xfId="90" xr:uid="{00000000-0005-0000-0000-000037000000}"/>
    <cellStyle name="Accent3" xfId="91" xr:uid="{00000000-0005-0000-0000-000038000000}"/>
    <cellStyle name="Accent4" xfId="92" xr:uid="{00000000-0005-0000-0000-000039000000}"/>
    <cellStyle name="Accent5" xfId="93" xr:uid="{00000000-0005-0000-0000-00003A000000}"/>
    <cellStyle name="Accent6" xfId="94" xr:uid="{00000000-0005-0000-0000-00003B000000}"/>
    <cellStyle name="Bad" xfId="95" xr:uid="{00000000-0005-0000-0000-00003C000000}"/>
    <cellStyle name="Bom" xfId="12" builtinId="26" customBuiltin="1"/>
    <cellStyle name="Bom 2" xfId="96" xr:uid="{00000000-0005-0000-0000-00003E000000}"/>
    <cellStyle name="Calculation" xfId="97" xr:uid="{00000000-0005-0000-0000-00003F000000}"/>
    <cellStyle name="Cálculo" xfId="17" builtinId="22" customBuiltin="1"/>
    <cellStyle name="Cálculo 2" xfId="98" xr:uid="{00000000-0005-0000-0000-000041000000}"/>
    <cellStyle name="Célula de Verificação" xfId="19" builtinId="23" customBuiltin="1"/>
    <cellStyle name="Célula de Verificação 2" xfId="99" xr:uid="{00000000-0005-0000-0000-000043000000}"/>
    <cellStyle name="Célula Vinculada" xfId="18" builtinId="24" customBuiltin="1"/>
    <cellStyle name="Célula Vinculada 2" xfId="100" xr:uid="{00000000-0005-0000-0000-000045000000}"/>
    <cellStyle name="Check Cell" xfId="101" xr:uid="{00000000-0005-0000-0000-000046000000}"/>
    <cellStyle name="Ênfase1" xfId="24" builtinId="29" customBuiltin="1"/>
    <cellStyle name="Ênfase1 2" xfId="102" xr:uid="{00000000-0005-0000-0000-000048000000}"/>
    <cellStyle name="Ênfase2" xfId="28" builtinId="33" customBuiltin="1"/>
    <cellStyle name="Ênfase2 2" xfId="103" xr:uid="{00000000-0005-0000-0000-00004A000000}"/>
    <cellStyle name="Ênfase3" xfId="32" builtinId="37" customBuiltin="1"/>
    <cellStyle name="Ênfase3 2" xfId="104" xr:uid="{00000000-0005-0000-0000-00004C000000}"/>
    <cellStyle name="Ênfase4" xfId="36" builtinId="41" customBuiltin="1"/>
    <cellStyle name="Ênfase4 2" xfId="105" xr:uid="{00000000-0005-0000-0000-00004E000000}"/>
    <cellStyle name="Ênfase5" xfId="40" builtinId="45" customBuiltin="1"/>
    <cellStyle name="Ênfase5 2" xfId="106" xr:uid="{00000000-0005-0000-0000-000050000000}"/>
    <cellStyle name="Ênfase6" xfId="44" builtinId="49" customBuiltin="1"/>
    <cellStyle name="Ênfase6 2" xfId="107" xr:uid="{00000000-0005-0000-0000-000052000000}"/>
    <cellStyle name="Entrada" xfId="15" builtinId="20" customBuiltin="1"/>
    <cellStyle name="Entrada 2" xfId="108" xr:uid="{00000000-0005-0000-0000-000054000000}"/>
    <cellStyle name="Excel Built-in Normal" xfId="109" xr:uid="{00000000-0005-0000-0000-000055000000}"/>
    <cellStyle name="Excel_BuiltIn_Comma" xfId="110" xr:uid="{00000000-0005-0000-0000-000056000000}"/>
    <cellStyle name="Explanatory Text" xfId="111" xr:uid="{00000000-0005-0000-0000-000057000000}"/>
    <cellStyle name="Good" xfId="112" xr:uid="{00000000-0005-0000-0000-000058000000}"/>
    <cellStyle name="Heading" xfId="113" xr:uid="{00000000-0005-0000-0000-000059000000}"/>
    <cellStyle name="Heading 1" xfId="114" xr:uid="{00000000-0005-0000-0000-00005A000000}"/>
    <cellStyle name="Heading 2" xfId="115" xr:uid="{00000000-0005-0000-0000-00005B000000}"/>
    <cellStyle name="Heading 3" xfId="116" xr:uid="{00000000-0005-0000-0000-00005C000000}"/>
    <cellStyle name="Heading 4" xfId="117" xr:uid="{00000000-0005-0000-0000-00005D000000}"/>
    <cellStyle name="Heading1" xfId="118" xr:uid="{00000000-0005-0000-0000-00005E000000}"/>
    <cellStyle name="Incorreto 2" xfId="119" xr:uid="{00000000-0005-0000-0000-000060000000}"/>
    <cellStyle name="Input" xfId="120" xr:uid="{00000000-0005-0000-0000-000061000000}"/>
    <cellStyle name="Linked Cell" xfId="121" xr:uid="{00000000-0005-0000-0000-000062000000}"/>
    <cellStyle name="Moeda" xfId="1" builtinId="4"/>
    <cellStyle name="Moeda 2" xfId="3" xr:uid="{00000000-0005-0000-0000-000064000000}"/>
    <cellStyle name="Moeda 2 2" xfId="124" xr:uid="{00000000-0005-0000-0000-000065000000}"/>
    <cellStyle name="Moeda 2 2 2" xfId="125" xr:uid="{00000000-0005-0000-0000-000066000000}"/>
    <cellStyle name="Moeda 2 3" xfId="126" xr:uid="{00000000-0005-0000-0000-000067000000}"/>
    <cellStyle name="Moeda 2 4" xfId="127" xr:uid="{00000000-0005-0000-0000-000068000000}"/>
    <cellStyle name="Moeda 2 5" xfId="128" xr:uid="{00000000-0005-0000-0000-000069000000}"/>
    <cellStyle name="Moeda 2 6" xfId="123" xr:uid="{00000000-0005-0000-0000-00006A000000}"/>
    <cellStyle name="Moeda 3" xfId="129" xr:uid="{00000000-0005-0000-0000-00006B000000}"/>
    <cellStyle name="Moeda 3 2" xfId="130" xr:uid="{00000000-0005-0000-0000-00006C000000}"/>
    <cellStyle name="Moeda 3 2 2" xfId="131" xr:uid="{00000000-0005-0000-0000-00006D000000}"/>
    <cellStyle name="Moeda 3 3" xfId="132" xr:uid="{00000000-0005-0000-0000-00006E000000}"/>
    <cellStyle name="Moeda 4" xfId="133" xr:uid="{00000000-0005-0000-0000-00006F000000}"/>
    <cellStyle name="Moeda 4 2" xfId="134" xr:uid="{00000000-0005-0000-0000-000070000000}"/>
    <cellStyle name="Moeda 4 2 2" xfId="135" xr:uid="{00000000-0005-0000-0000-000071000000}"/>
    <cellStyle name="Moeda 4 3" xfId="136" xr:uid="{00000000-0005-0000-0000-000072000000}"/>
    <cellStyle name="Moeda 5" xfId="137" xr:uid="{00000000-0005-0000-0000-000073000000}"/>
    <cellStyle name="Moeda 5 2" xfId="138" xr:uid="{00000000-0005-0000-0000-000074000000}"/>
    <cellStyle name="Moeda 5 3" xfId="139" xr:uid="{00000000-0005-0000-0000-000075000000}"/>
    <cellStyle name="Moeda 6" xfId="140" xr:uid="{00000000-0005-0000-0000-000076000000}"/>
    <cellStyle name="Moeda 6 2" xfId="141" xr:uid="{00000000-0005-0000-0000-000077000000}"/>
    <cellStyle name="Moeda 6 3" xfId="142" xr:uid="{00000000-0005-0000-0000-000078000000}"/>
    <cellStyle name="Moeda 7" xfId="122" xr:uid="{00000000-0005-0000-0000-000079000000}"/>
    <cellStyle name="Moeda 8" xfId="49" xr:uid="{00000000-0005-0000-0000-00007A000000}"/>
    <cellStyle name="Neutra 2" xfId="143" xr:uid="{00000000-0005-0000-0000-00007C000000}"/>
    <cellStyle name="Neutral" xfId="144" xr:uid="{00000000-0005-0000-0000-00007D000000}"/>
    <cellStyle name="Neutro" xfId="14" builtinId="28" customBuiltin="1"/>
    <cellStyle name="Normal" xfId="0" builtinId="0"/>
    <cellStyle name="Normal 10" xfId="145" xr:uid="{00000000-0005-0000-0000-00007F000000}"/>
    <cellStyle name="Normal 11" xfId="146" xr:uid="{00000000-0005-0000-0000-000080000000}"/>
    <cellStyle name="Normal 11 2" xfId="147" xr:uid="{00000000-0005-0000-0000-000081000000}"/>
    <cellStyle name="Normal 11 2 2" xfId="148" xr:uid="{00000000-0005-0000-0000-000082000000}"/>
    <cellStyle name="Normal 11 3" xfId="149" xr:uid="{00000000-0005-0000-0000-000083000000}"/>
    <cellStyle name="Normal 12" xfId="150" xr:uid="{00000000-0005-0000-0000-000084000000}"/>
    <cellStyle name="Normal 12 2" xfId="151" xr:uid="{00000000-0005-0000-0000-000085000000}"/>
    <cellStyle name="Normal 12 2 2" xfId="152" xr:uid="{00000000-0005-0000-0000-000086000000}"/>
    <cellStyle name="Normal 12 2 2 2" xfId="153" xr:uid="{00000000-0005-0000-0000-000087000000}"/>
    <cellStyle name="Normal 13" xfId="154" xr:uid="{00000000-0005-0000-0000-000088000000}"/>
    <cellStyle name="Normal 14" xfId="155" xr:uid="{00000000-0005-0000-0000-000089000000}"/>
    <cellStyle name="Normal 15" xfId="156" xr:uid="{00000000-0005-0000-0000-00008A000000}"/>
    <cellStyle name="Normal 16" xfId="157" xr:uid="{00000000-0005-0000-0000-00008B000000}"/>
    <cellStyle name="Normal 16 2" xfId="158" xr:uid="{00000000-0005-0000-0000-00008C000000}"/>
    <cellStyle name="Normal 16 2 2" xfId="159" xr:uid="{00000000-0005-0000-0000-00008D000000}"/>
    <cellStyle name="Normal 16 3" xfId="160" xr:uid="{00000000-0005-0000-0000-00008E000000}"/>
    <cellStyle name="Normal 16_Orçam Dona Leopoldina Modelo Daer" xfId="161" xr:uid="{00000000-0005-0000-0000-00008F000000}"/>
    <cellStyle name="Normal 2" xfId="2" xr:uid="{00000000-0005-0000-0000-000090000000}"/>
    <cellStyle name="Normal 2 2" xfId="4" xr:uid="{00000000-0005-0000-0000-000091000000}"/>
    <cellStyle name="Normal 2 2 2" xfId="162" xr:uid="{00000000-0005-0000-0000-000092000000}"/>
    <cellStyle name="Normal 2 3" xfId="163" xr:uid="{00000000-0005-0000-0000-000093000000}"/>
    <cellStyle name="Normal 2 4" xfId="164" xr:uid="{00000000-0005-0000-0000-000094000000}"/>
    <cellStyle name="Normal 3" xfId="165" xr:uid="{00000000-0005-0000-0000-000095000000}"/>
    <cellStyle name="Normal 3 2" xfId="166" xr:uid="{00000000-0005-0000-0000-000096000000}"/>
    <cellStyle name="Normal 3_Orçamento 2600 a 3200" xfId="167" xr:uid="{00000000-0005-0000-0000-000097000000}"/>
    <cellStyle name="Normal 4" xfId="168" xr:uid="{00000000-0005-0000-0000-000098000000}"/>
    <cellStyle name="Normal 4 2" xfId="169" xr:uid="{00000000-0005-0000-0000-000099000000}"/>
    <cellStyle name="Normal 4 3" xfId="170" xr:uid="{00000000-0005-0000-0000-00009A000000}"/>
    <cellStyle name="Normal 5" xfId="171" xr:uid="{00000000-0005-0000-0000-00009B000000}"/>
    <cellStyle name="Normal 5 2" xfId="172" xr:uid="{00000000-0005-0000-0000-00009C000000}"/>
    <cellStyle name="Normal 5 3" xfId="173" xr:uid="{00000000-0005-0000-0000-00009D000000}"/>
    <cellStyle name="Normal 6" xfId="174" xr:uid="{00000000-0005-0000-0000-00009E000000}"/>
    <cellStyle name="Normal 6 2" xfId="175" xr:uid="{00000000-0005-0000-0000-00009F000000}"/>
    <cellStyle name="Normal 7" xfId="176" xr:uid="{00000000-0005-0000-0000-0000A0000000}"/>
    <cellStyle name="Normal 7 2" xfId="177" xr:uid="{00000000-0005-0000-0000-0000A1000000}"/>
    <cellStyle name="Normal 7 3" xfId="178" xr:uid="{00000000-0005-0000-0000-0000A2000000}"/>
    <cellStyle name="Normal 7 4" xfId="179" xr:uid="{00000000-0005-0000-0000-0000A3000000}"/>
    <cellStyle name="Normal 8" xfId="180" xr:uid="{00000000-0005-0000-0000-0000A4000000}"/>
    <cellStyle name="Normal 9" xfId="181" xr:uid="{00000000-0005-0000-0000-0000A5000000}"/>
    <cellStyle name="Nota" xfId="21" builtinId="10" customBuiltin="1"/>
    <cellStyle name="Nota 2" xfId="182" xr:uid="{00000000-0005-0000-0000-0000A7000000}"/>
    <cellStyle name="Note" xfId="183" xr:uid="{00000000-0005-0000-0000-0000A8000000}"/>
    <cellStyle name="Output" xfId="184" xr:uid="{00000000-0005-0000-0000-0000A9000000}"/>
    <cellStyle name="planilhas" xfId="185" xr:uid="{00000000-0005-0000-0000-0000AA000000}"/>
    <cellStyle name="Porcentagem" xfId="48" builtinId="5"/>
    <cellStyle name="Porcentagem 10" xfId="186" xr:uid="{00000000-0005-0000-0000-0000AC000000}"/>
    <cellStyle name="Porcentagem 2" xfId="187" xr:uid="{00000000-0005-0000-0000-0000AD000000}"/>
    <cellStyle name="Porcentagem 2 2" xfId="188" xr:uid="{00000000-0005-0000-0000-0000AE000000}"/>
    <cellStyle name="Porcentagem 2 3" xfId="189" xr:uid="{00000000-0005-0000-0000-0000AF000000}"/>
    <cellStyle name="Porcentagem 3" xfId="190" xr:uid="{00000000-0005-0000-0000-0000B0000000}"/>
    <cellStyle name="Porcentagem 3 2" xfId="191" xr:uid="{00000000-0005-0000-0000-0000B1000000}"/>
    <cellStyle name="Porcentagem 3 2 2" xfId="192" xr:uid="{00000000-0005-0000-0000-0000B2000000}"/>
    <cellStyle name="Porcentagem 3 3" xfId="193" xr:uid="{00000000-0005-0000-0000-0000B3000000}"/>
    <cellStyle name="Porcentagem 3 4" xfId="194" xr:uid="{00000000-0005-0000-0000-0000B4000000}"/>
    <cellStyle name="Porcentagem 4" xfId="195" xr:uid="{00000000-0005-0000-0000-0000B5000000}"/>
    <cellStyle name="Porcentagem 4 2" xfId="196" xr:uid="{00000000-0005-0000-0000-0000B6000000}"/>
    <cellStyle name="Porcentagem 4 2 2" xfId="197" xr:uid="{00000000-0005-0000-0000-0000B7000000}"/>
    <cellStyle name="Porcentagem 4 3" xfId="198" xr:uid="{00000000-0005-0000-0000-0000B8000000}"/>
    <cellStyle name="Porcentagem 4 4" xfId="199" xr:uid="{00000000-0005-0000-0000-0000B9000000}"/>
    <cellStyle name="Porcentagem 5" xfId="200" xr:uid="{00000000-0005-0000-0000-0000BA000000}"/>
    <cellStyle name="Porcentagem 5 2" xfId="201" xr:uid="{00000000-0005-0000-0000-0000BB000000}"/>
    <cellStyle name="Porcentagem 5 3" xfId="202" xr:uid="{00000000-0005-0000-0000-0000BC000000}"/>
    <cellStyle name="Porcentagem 6" xfId="203" xr:uid="{00000000-0005-0000-0000-0000BD000000}"/>
    <cellStyle name="Porcentagem 6 2" xfId="204" xr:uid="{00000000-0005-0000-0000-0000BE000000}"/>
    <cellStyle name="Porcentagem 6 3" xfId="205" xr:uid="{00000000-0005-0000-0000-0000BF000000}"/>
    <cellStyle name="Porcentagem 7" xfId="206" xr:uid="{00000000-0005-0000-0000-0000C0000000}"/>
    <cellStyle name="Porcentagem 7 2" xfId="207" xr:uid="{00000000-0005-0000-0000-0000C1000000}"/>
    <cellStyle name="Porcentagem 7 3" xfId="208" xr:uid="{00000000-0005-0000-0000-0000C2000000}"/>
    <cellStyle name="Porcentagem 8" xfId="209" xr:uid="{00000000-0005-0000-0000-0000C3000000}"/>
    <cellStyle name="Porcentagem 9" xfId="210" xr:uid="{00000000-0005-0000-0000-0000C4000000}"/>
    <cellStyle name="Result" xfId="211" xr:uid="{00000000-0005-0000-0000-0000C5000000}"/>
    <cellStyle name="Result2" xfId="212" xr:uid="{00000000-0005-0000-0000-0000C6000000}"/>
    <cellStyle name="Ruim" xfId="13" builtinId="27" customBuiltin="1"/>
    <cellStyle name="Saída" xfId="16" builtinId="21" customBuiltin="1"/>
    <cellStyle name="Saída 2" xfId="213" xr:uid="{00000000-0005-0000-0000-0000C8000000}"/>
    <cellStyle name="Separador de milhares 2" xfId="50" xr:uid="{00000000-0005-0000-0000-0000C9000000}"/>
    <cellStyle name="Separador de milhares 2 2" xfId="214" xr:uid="{00000000-0005-0000-0000-0000CA000000}"/>
    <cellStyle name="Separador de milhares 2 2 2" xfId="215" xr:uid="{00000000-0005-0000-0000-0000CB000000}"/>
    <cellStyle name="Separador de milhares 2 2 3" xfId="216" xr:uid="{00000000-0005-0000-0000-0000CC000000}"/>
    <cellStyle name="Separador de milhares 2 3" xfId="51" xr:uid="{00000000-0005-0000-0000-0000CD000000}"/>
    <cellStyle name="Separador de milhares 2 3 2" xfId="217" xr:uid="{00000000-0005-0000-0000-0000CE000000}"/>
    <cellStyle name="Separador de milhares 2 4" xfId="52" xr:uid="{00000000-0005-0000-0000-0000CF000000}"/>
    <cellStyle name="Separador de milhares 2 4 2" xfId="218" xr:uid="{00000000-0005-0000-0000-0000D0000000}"/>
    <cellStyle name="Separador de milhares 2 4 3" xfId="219" xr:uid="{00000000-0005-0000-0000-0000D1000000}"/>
    <cellStyle name="Separador de milhares 3" xfId="6" xr:uid="{00000000-0005-0000-0000-0000D2000000}"/>
    <cellStyle name="Separador de milhares 3 2" xfId="221" xr:uid="{00000000-0005-0000-0000-0000D3000000}"/>
    <cellStyle name="Separador de milhares 3 2 2" xfId="222" xr:uid="{00000000-0005-0000-0000-0000D4000000}"/>
    <cellStyle name="Separador de milhares 3 2 3" xfId="223" xr:uid="{00000000-0005-0000-0000-0000D5000000}"/>
    <cellStyle name="Separador de milhares 3 3" xfId="224" xr:uid="{00000000-0005-0000-0000-0000D6000000}"/>
    <cellStyle name="Separador de milhares 3 4" xfId="220" xr:uid="{00000000-0005-0000-0000-0000D7000000}"/>
    <cellStyle name="Separador de milhares 4" xfId="225" xr:uid="{00000000-0005-0000-0000-0000D8000000}"/>
    <cellStyle name="Separador de milhares 4 2" xfId="226" xr:uid="{00000000-0005-0000-0000-0000D9000000}"/>
    <cellStyle name="Separador de milhares 4 2 2" xfId="227" xr:uid="{00000000-0005-0000-0000-0000DA000000}"/>
    <cellStyle name="Separador de milhares 4 2 2 2" xfId="228" xr:uid="{00000000-0005-0000-0000-0000DB000000}"/>
    <cellStyle name="Separador de milhares 4 2 3" xfId="229" xr:uid="{00000000-0005-0000-0000-0000DC000000}"/>
    <cellStyle name="Separador de milhares 4 3" xfId="230" xr:uid="{00000000-0005-0000-0000-0000DD000000}"/>
    <cellStyle name="Separador de milhares 4 3 2" xfId="231" xr:uid="{00000000-0005-0000-0000-0000DE000000}"/>
    <cellStyle name="Separador de milhares 4 4" xfId="232" xr:uid="{00000000-0005-0000-0000-0000DF000000}"/>
    <cellStyle name="Separador de milhares 4 5" xfId="233" xr:uid="{00000000-0005-0000-0000-0000E0000000}"/>
    <cellStyle name="Separador de milhares 5" xfId="234" xr:uid="{00000000-0005-0000-0000-0000E1000000}"/>
    <cellStyle name="Separador de milhares 5 2" xfId="235" xr:uid="{00000000-0005-0000-0000-0000E2000000}"/>
    <cellStyle name="Separador de milhares 6" xfId="236" xr:uid="{00000000-0005-0000-0000-0000E3000000}"/>
    <cellStyle name="Separador de milhares 6 2" xfId="237" xr:uid="{00000000-0005-0000-0000-0000E4000000}"/>
    <cellStyle name="Separador de milhares 6 3" xfId="238" xr:uid="{00000000-0005-0000-0000-0000E5000000}"/>
    <cellStyle name="Separador de milhares 7" xfId="239" xr:uid="{00000000-0005-0000-0000-0000E6000000}"/>
    <cellStyle name="Separador de milhares 7 2" xfId="240" xr:uid="{00000000-0005-0000-0000-0000E7000000}"/>
    <cellStyle name="Separador de milhares 8" xfId="241" xr:uid="{00000000-0005-0000-0000-0000E8000000}"/>
    <cellStyle name="Texto de Aviso" xfId="20" builtinId="11" customBuiltin="1"/>
    <cellStyle name="Texto de Aviso 2" xfId="242" xr:uid="{00000000-0005-0000-0000-0000EA000000}"/>
    <cellStyle name="Texto Explicativo" xfId="22" builtinId="53" customBuiltin="1"/>
    <cellStyle name="Texto Explicativo 2" xfId="243" xr:uid="{00000000-0005-0000-0000-0000EC000000}"/>
    <cellStyle name="Title" xfId="244" xr:uid="{00000000-0005-0000-0000-0000ED000000}"/>
    <cellStyle name="Título" xfId="7" builtinId="15" customBuiltin="1"/>
    <cellStyle name="Título 1" xfId="8" builtinId="16" customBuiltin="1"/>
    <cellStyle name="Título 1 2" xfId="245" xr:uid="{00000000-0005-0000-0000-0000F0000000}"/>
    <cellStyle name="Título 2" xfId="9" builtinId="17" customBuiltin="1"/>
    <cellStyle name="Título 2 2" xfId="246" xr:uid="{00000000-0005-0000-0000-0000F2000000}"/>
    <cellStyle name="Título 3" xfId="10" builtinId="18" customBuiltin="1"/>
    <cellStyle name="Título 3 2" xfId="247" xr:uid="{00000000-0005-0000-0000-0000F4000000}"/>
    <cellStyle name="Título 4" xfId="11" builtinId="19" customBuiltin="1"/>
    <cellStyle name="Título 4 2" xfId="248" xr:uid="{00000000-0005-0000-0000-0000F6000000}"/>
    <cellStyle name="Título 5" xfId="249" xr:uid="{00000000-0005-0000-0000-0000F7000000}"/>
    <cellStyle name="Total" xfId="23" builtinId="25" customBuiltin="1"/>
    <cellStyle name="Total 2" xfId="250" xr:uid="{00000000-0005-0000-0000-0000F9000000}"/>
    <cellStyle name="Vírgula 2" xfId="5" xr:uid="{00000000-0005-0000-0000-0000FA000000}"/>
    <cellStyle name="Vírgula 2 2" xfId="253" xr:uid="{00000000-0005-0000-0000-0000FB000000}"/>
    <cellStyle name="Vírgula 2 2 2" xfId="254" xr:uid="{00000000-0005-0000-0000-0000FC000000}"/>
    <cellStyle name="Vírgula 2 3" xfId="255" xr:uid="{00000000-0005-0000-0000-0000FD000000}"/>
    <cellStyle name="Vírgula 2 4" xfId="252" xr:uid="{00000000-0005-0000-0000-0000FE000000}"/>
    <cellStyle name="Vírgula 3" xfId="256" xr:uid="{00000000-0005-0000-0000-0000FF000000}"/>
    <cellStyle name="Vírgula 3 2" xfId="257" xr:uid="{00000000-0005-0000-0000-000000010000}"/>
    <cellStyle name="Vírgula 3 2 2" xfId="258" xr:uid="{00000000-0005-0000-0000-000001010000}"/>
    <cellStyle name="Vírgula 3 3" xfId="259" xr:uid="{00000000-0005-0000-0000-000002010000}"/>
    <cellStyle name="Vírgula 4" xfId="260" xr:uid="{00000000-0005-0000-0000-000003010000}"/>
    <cellStyle name="Vírgula 4 2" xfId="261" xr:uid="{00000000-0005-0000-0000-000004010000}"/>
    <cellStyle name="Vírgula 4 3" xfId="262" xr:uid="{00000000-0005-0000-0000-000005010000}"/>
    <cellStyle name="Vírgula 5" xfId="263" xr:uid="{00000000-0005-0000-0000-000006010000}"/>
    <cellStyle name="Vírgula 6" xfId="264" xr:uid="{00000000-0005-0000-0000-000007010000}"/>
    <cellStyle name="Vírgula 7" xfId="265" xr:uid="{00000000-0005-0000-0000-000008010000}"/>
    <cellStyle name="Vírgula 8" xfId="251" xr:uid="{00000000-0005-0000-0000-000009010000}"/>
    <cellStyle name="Warning Text" xfId="266" xr:uid="{00000000-0005-0000-0000-00000A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>
      <c r="A1" s="207" t="s">
        <v>3752</v>
      </c>
      <c r="B1" s="208"/>
      <c r="C1" s="208"/>
      <c r="D1" s="208"/>
      <c r="E1" s="208"/>
      <c r="F1" s="208"/>
      <c r="G1" s="209"/>
    </row>
    <row r="2" spans="1:8" s="92" customFormat="1" ht="15.75" thickBot="1">
      <c r="A2" s="46" t="s">
        <v>161</v>
      </c>
      <c r="B2" s="213" t="s">
        <v>7</v>
      </c>
      <c r="C2" s="213"/>
      <c r="D2" s="76" t="s">
        <v>162</v>
      </c>
      <c r="E2" s="112">
        <v>5</v>
      </c>
      <c r="F2" s="77" t="s">
        <v>163</v>
      </c>
      <c r="G2" s="35">
        <v>2021</v>
      </c>
      <c r="H2" s="89"/>
    </row>
    <row r="3" spans="1:8" s="92" customFormat="1" ht="31.5" customHeight="1" thickBot="1">
      <c r="A3" s="41" t="s">
        <v>153</v>
      </c>
      <c r="B3" s="214" t="s">
        <v>4031</v>
      </c>
      <c r="C3" s="214"/>
      <c r="D3" s="214"/>
      <c r="E3" s="214"/>
      <c r="F3" s="214"/>
      <c r="G3" s="215"/>
    </row>
    <row r="4" spans="1:8" s="92" customFormat="1" ht="15.75" thickBot="1">
      <c r="A4" s="46" t="s">
        <v>175</v>
      </c>
      <c r="B4" s="216" t="s">
        <v>4032</v>
      </c>
      <c r="C4" s="216"/>
      <c r="D4" s="216"/>
      <c r="E4" s="217"/>
      <c r="F4" s="47" t="s">
        <v>179</v>
      </c>
      <c r="G4" s="124" t="s">
        <v>4033</v>
      </c>
    </row>
    <row r="5" spans="1:8" s="92" customFormat="1" ht="15.75" thickBot="1">
      <c r="A5" s="46" t="s">
        <v>3785</v>
      </c>
      <c r="B5" s="127" t="s">
        <v>170</v>
      </c>
      <c r="C5" s="177" t="s">
        <v>3956</v>
      </c>
      <c r="D5" s="177"/>
      <c r="E5" s="177"/>
      <c r="F5" s="218"/>
      <c r="G5" s="219"/>
    </row>
    <row r="6" spans="1:8" s="94" customFormat="1" ht="15.75" thickBot="1">
      <c r="A6" s="46" t="s">
        <v>155</v>
      </c>
      <c r="B6" s="78">
        <f>'Orçamento-base'!C6</f>
        <v>376074.71999999986</v>
      </c>
      <c r="C6" s="79"/>
      <c r="D6" s="79"/>
      <c r="E6" s="80"/>
      <c r="F6" s="79"/>
      <c r="G6" s="97"/>
      <c r="H6" s="93"/>
    </row>
    <row r="7" spans="1:8" s="94" customFormat="1" ht="15.75" thickBot="1">
      <c r="A7" s="46" t="s">
        <v>172</v>
      </c>
      <c r="B7" s="78">
        <f>Proposta!C6</f>
        <v>0</v>
      </c>
      <c r="C7" s="79"/>
      <c r="D7" s="79"/>
      <c r="E7" s="80"/>
      <c r="F7" s="79"/>
      <c r="G7" s="97"/>
      <c r="H7" s="93"/>
    </row>
    <row r="8" spans="1:8" s="96" customFormat="1" ht="15.75" thickBot="1">
      <c r="A8" s="46" t="s">
        <v>3747</v>
      </c>
      <c r="B8" s="91">
        <f>COUNT('Orçamento-base'!B12:B39951)</f>
        <v>14</v>
      </c>
      <c r="C8" s="81"/>
      <c r="D8" s="81"/>
      <c r="E8" s="82"/>
      <c r="F8" s="81"/>
      <c r="G8" s="98"/>
      <c r="H8" s="95"/>
    </row>
    <row r="9" spans="1:8" s="96" customFormat="1">
      <c r="A9" s="159" t="s">
        <v>3933</v>
      </c>
      <c r="B9" s="83"/>
      <c r="C9" s="81"/>
      <c r="D9" s="81"/>
      <c r="E9" s="82"/>
      <c r="F9" s="81"/>
      <c r="G9" s="98"/>
      <c r="H9" s="95"/>
    </row>
    <row r="10" spans="1:8" s="94" customFormat="1">
      <c r="A10" s="55" t="s">
        <v>154</v>
      </c>
      <c r="B10" s="84"/>
      <c r="C10" s="55" t="s">
        <v>3749</v>
      </c>
      <c r="D10" s="59"/>
      <c r="E10" s="56"/>
      <c r="F10" s="59"/>
      <c r="G10" s="99"/>
      <c r="H10" s="93"/>
    </row>
    <row r="11" spans="1:8" ht="13.5" customHeight="1">
      <c r="A11" s="210" t="s">
        <v>3750</v>
      </c>
      <c r="B11" s="211" t="s">
        <v>3751</v>
      </c>
      <c r="C11" s="101" t="s">
        <v>165</v>
      </c>
      <c r="D11" s="103"/>
      <c r="E11" s="103"/>
      <c r="F11" s="103"/>
      <c r="G11" s="111" t="s">
        <v>171</v>
      </c>
    </row>
    <row r="12" spans="1:8">
      <c r="A12" s="210"/>
      <c r="B12" s="212"/>
      <c r="C12" s="102" t="s">
        <v>164</v>
      </c>
      <c r="D12" s="103"/>
      <c r="E12" s="104"/>
      <c r="F12" s="104"/>
      <c r="G12" s="102" t="s">
        <v>164</v>
      </c>
    </row>
    <row r="13" spans="1:8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tabSelected="1" topLeftCell="A17" zoomScaleNormal="100" workbookViewId="0">
      <selection activeCell="F41" sqref="F41"/>
    </sheetView>
  </sheetViews>
  <sheetFormatPr defaultRowHeight="1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customWidth="1"/>
    <col min="5" max="5" width="10.85546875" style="181" customWidth="1"/>
    <col min="6" max="6" width="11" style="108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customWidth="1"/>
    <col min="13" max="13" width="12.7109375" style="150" customWidth="1"/>
    <col min="14" max="14" width="7.140625" style="70" bestFit="1" customWidth="1"/>
    <col min="15" max="15" width="57.28515625" style="67" customWidth="1"/>
    <col min="16" max="16" width="7.140625" style="67" bestFit="1" customWidth="1"/>
    <col min="17" max="17" width="47.7109375" style="67" customWidth="1"/>
    <col min="18" max="18" width="26.85546875" style="65" customWidth="1"/>
    <col min="19" max="19" width="11.28515625" style="65" customWidth="1"/>
    <col min="20" max="16384" width="9.140625" style="65"/>
  </cols>
  <sheetData>
    <row r="1" spans="1:18" s="40" customFormat="1" ht="16.5" thickBot="1">
      <c r="A1" s="220" t="s">
        <v>3676</v>
      </c>
      <c r="B1" s="221"/>
      <c r="C1" s="221"/>
      <c r="D1" s="221"/>
      <c r="E1" s="221"/>
      <c r="F1" s="221"/>
      <c r="G1" s="221"/>
      <c r="H1" s="221"/>
      <c r="I1" s="221"/>
      <c r="J1" s="221"/>
      <c r="K1" s="222"/>
      <c r="L1" s="142"/>
      <c r="M1" s="143"/>
      <c r="N1" s="38"/>
      <c r="O1" s="39"/>
      <c r="P1" s="39"/>
      <c r="Q1" s="39"/>
    </row>
    <row r="2" spans="1:18" s="45" customFormat="1" ht="15.75" thickBot="1">
      <c r="A2" s="41" t="s">
        <v>0</v>
      </c>
      <c r="B2" s="42"/>
      <c r="C2" s="223" t="str">
        <f>IF(Identificação!B2=0,"",Identificação!B2)</f>
        <v>Tomada de Preços</v>
      </c>
      <c r="D2" s="223"/>
      <c r="E2" s="223"/>
      <c r="F2" s="223"/>
      <c r="G2" s="223"/>
      <c r="H2" s="43" t="s">
        <v>151</v>
      </c>
      <c r="I2" s="44">
        <f>IF(Identificação!E2=0,"",Identificação!E2)</f>
        <v>5</v>
      </c>
      <c r="J2" s="43" t="s">
        <v>152</v>
      </c>
      <c r="K2" s="44">
        <f>IF(Identificação!G2=0,"",Identificação!G2)</f>
        <v>2021</v>
      </c>
      <c r="L2" s="144"/>
      <c r="M2" s="144"/>
    </row>
    <row r="3" spans="1:18" s="45" customFormat="1" ht="32.25" customHeight="1" thickBot="1">
      <c r="A3" s="229" t="s">
        <v>153</v>
      </c>
      <c r="B3" s="230"/>
      <c r="C3" s="231" t="str">
        <f>IF(Identificação!B3=0,"",Identificação!B3)</f>
        <v>PAVIMENTAÇÃO DA ESTRADA BENTO GONÇALVES TRECHO KM 12 + 490,44 À 12 + 846,04</v>
      </c>
      <c r="D3" s="231"/>
      <c r="E3" s="231"/>
      <c r="F3" s="231"/>
      <c r="G3" s="231"/>
      <c r="H3" s="231"/>
      <c r="I3" s="231"/>
      <c r="J3" s="231"/>
      <c r="K3" s="232"/>
      <c r="L3" s="144"/>
      <c r="M3" s="144"/>
    </row>
    <row r="4" spans="1:18" s="45" customFormat="1" ht="15.75" thickBot="1">
      <c r="A4" s="46" t="s">
        <v>176</v>
      </c>
      <c r="B4" s="47"/>
      <c r="C4" s="225" t="str">
        <f>IF(Identificação!B4=0,"",Identificação!B4)</f>
        <v>PREFEITURA DE COTIPORA</v>
      </c>
      <c r="D4" s="225"/>
      <c r="E4" s="225"/>
      <c r="F4" s="225"/>
      <c r="G4" s="225"/>
      <c r="H4" s="225"/>
      <c r="I4" s="225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>
      <c r="A5" s="46" t="s">
        <v>169</v>
      </c>
      <c r="B5" s="47"/>
      <c r="C5" s="225" t="str">
        <f>IF(Identificação!B5=0,"",Identificação!B5)</f>
        <v>Obras e Serviços de Engenharia</v>
      </c>
      <c r="D5" s="225"/>
      <c r="E5" s="225"/>
      <c r="F5" s="225"/>
      <c r="G5" s="226"/>
      <c r="I5" s="100"/>
      <c r="J5" s="48"/>
      <c r="K5" s="49"/>
      <c r="L5" s="145"/>
      <c r="M5" s="144"/>
    </row>
    <row r="6" spans="1:18" s="45" customFormat="1" ht="15.75" thickBot="1">
      <c r="A6" s="46" t="s">
        <v>3762</v>
      </c>
      <c r="B6" s="50"/>
      <c r="C6" s="227">
        <f>SUMIFS(K12:K39953,B12:B39953,"&gt;0",K12:K39953,"&lt;&gt;0")</f>
        <v>376074.71999999986</v>
      </c>
      <c r="D6" s="227"/>
      <c r="E6" s="227"/>
      <c r="F6" s="227"/>
      <c r="G6" s="228"/>
      <c r="I6" s="51"/>
      <c r="J6" s="51"/>
      <c r="K6" s="52"/>
      <c r="L6" s="144"/>
      <c r="M6" s="144"/>
    </row>
    <row r="7" spans="1:18" s="45" customFormat="1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>
      <c r="A8" s="160" t="s">
        <v>3932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>
      <c r="A9" s="55" t="s">
        <v>3763</v>
      </c>
      <c r="B9" s="55"/>
      <c r="C9" s="56"/>
      <c r="F9" s="57" t="s">
        <v>174</v>
      </c>
      <c r="H9" s="60" t="s">
        <v>3764</v>
      </c>
      <c r="J9" s="61"/>
      <c r="K9" s="62"/>
      <c r="L9" s="146"/>
      <c r="M9" s="146"/>
      <c r="R9" s="45"/>
    </row>
    <row r="10" spans="1:18" s="40" customFormat="1" ht="15" customHeight="1">
      <c r="A10" s="240" t="s">
        <v>3761</v>
      </c>
      <c r="B10" s="240" t="s">
        <v>3759</v>
      </c>
      <c r="C10" s="240" t="s">
        <v>3760</v>
      </c>
      <c r="D10" s="242" t="s">
        <v>3675</v>
      </c>
      <c r="E10" s="244" t="s">
        <v>168</v>
      </c>
      <c r="F10" s="246" t="s">
        <v>3674</v>
      </c>
      <c r="G10" s="242" t="s">
        <v>156</v>
      </c>
      <c r="H10" s="237" t="s">
        <v>165</v>
      </c>
      <c r="I10" s="238"/>
      <c r="J10" s="238"/>
      <c r="K10" s="238"/>
      <c r="L10" s="238"/>
      <c r="M10" s="239"/>
      <c r="N10" s="233" t="s">
        <v>177</v>
      </c>
      <c r="O10" s="234"/>
      <c r="P10" s="235" t="s">
        <v>178</v>
      </c>
      <c r="Q10" s="236"/>
      <c r="R10" s="224" t="s">
        <v>3678</v>
      </c>
    </row>
    <row r="11" spans="1:18" s="40" customFormat="1" ht="45.75" thickBot="1">
      <c r="A11" s="241"/>
      <c r="B11" s="241"/>
      <c r="C11" s="241"/>
      <c r="D11" s="243"/>
      <c r="E11" s="245"/>
      <c r="F11" s="247"/>
      <c r="G11" s="243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3786</v>
      </c>
      <c r="O11" s="90" t="s">
        <v>185</v>
      </c>
      <c r="P11" s="64" t="s">
        <v>3786</v>
      </c>
      <c r="Q11" s="114" t="s">
        <v>185</v>
      </c>
      <c r="R11" s="224"/>
    </row>
    <row r="12" spans="1:18" ht="15.75" thickBot="1">
      <c r="A12" s="113"/>
      <c r="B12" s="88">
        <f>IF(AND(G12&lt;&gt;"",H12&gt;0,I12&lt;&gt;"",J12&lt;&gt;0,K12&lt;&gt;0),COUNT($B$11:B11)+1,"")</f>
        <v>1</v>
      </c>
      <c r="C12" s="72"/>
      <c r="D12" s="141"/>
      <c r="E12" s="180"/>
      <c r="F12" s="107"/>
      <c r="G12" s="182" t="s">
        <v>3692</v>
      </c>
      <c r="H12" s="182" t="s">
        <v>4007</v>
      </c>
      <c r="I12" s="182" t="s">
        <v>4008</v>
      </c>
      <c r="J12" s="65" t="s">
        <v>4026</v>
      </c>
      <c r="K12" s="86" t="str">
        <f>IFERROR(IF(H12*J12&lt;&gt;0,ROUND(ROUND(H12,4)*ROUND(J12,4),2),""),"")</f>
        <v/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ht="15.75" thickBot="1">
      <c r="A13" s="73"/>
      <c r="B13" s="88" t="str">
        <f>IF(AND(G13&lt;&gt;"",H13&gt;0,I13&lt;&gt;"",J13&lt;&gt;0,K13&lt;&gt;0),COUNT($B$11:B12)+1,"")</f>
        <v/>
      </c>
      <c r="C13" s="72"/>
      <c r="D13" s="141"/>
      <c r="E13" s="180"/>
      <c r="F13" s="107"/>
      <c r="G13" s="183" t="s">
        <v>4009</v>
      </c>
      <c r="H13" s="184"/>
      <c r="I13" s="185"/>
      <c r="J13" s="182"/>
      <c r="K13" s="167" t="str">
        <f>IFERROR(IF(H13*J13&lt;&gt;0,ROUND(ROUND(H13,4)*ROUND(J13,4),2),""),"")</f>
        <v/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>
      <c r="A14" s="166"/>
      <c r="B14" s="178">
        <f>IF(AND(G14&lt;&gt;"",H14&gt;0,I14&lt;&gt;"",J14&lt;&gt;0,K14&lt;&gt;0),COUNT($B$11:B13)+1,"")</f>
        <v>2</v>
      </c>
      <c r="C14" s="72"/>
      <c r="D14" s="141" t="s">
        <v>3776</v>
      </c>
      <c r="E14" s="180">
        <v>4813</v>
      </c>
      <c r="F14" s="107">
        <v>44497</v>
      </c>
      <c r="G14" s="186" t="s">
        <v>4010</v>
      </c>
      <c r="H14" s="187">
        <f>ROUND(2.4*1.5,2)</f>
        <v>3.6</v>
      </c>
      <c r="I14" s="188" t="s">
        <v>3695</v>
      </c>
      <c r="J14" s="206">
        <v>271.64</v>
      </c>
      <c r="K14" s="156">
        <f>IFERROR(IF(H14*J14&lt;&gt;0,ROUND(ROUND(H14,4)*ROUND(J14,4),2),""),"")</f>
        <v>977.9</v>
      </c>
      <c r="L14" s="148">
        <v>0.20730000000000001</v>
      </c>
      <c r="M14" s="148">
        <v>1.111</v>
      </c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>
      <c r="A15" s="166"/>
      <c r="B15" s="178" t="str">
        <f>IF(AND(G15&lt;&gt;"",H15&gt;0,I15&lt;&gt;"",J15&lt;&gt;0,K15&lt;&gt;0),COUNT($B$11:B14)+1,"")</f>
        <v/>
      </c>
      <c r="C15" s="72"/>
      <c r="D15" s="141"/>
      <c r="E15" s="180"/>
      <c r="F15" s="107"/>
      <c r="G15" s="189"/>
      <c r="H15" s="189"/>
      <c r="I15" s="189"/>
      <c r="J15" s="206"/>
      <c r="K15" s="156" t="str">
        <f t="shared" ref="K15:K78" si="0">IFERROR(IF(H15*J15&lt;&gt;0,ROUND(ROUND(H15,4)*ROUND(J15,4),2),""),"")</f>
        <v/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>
      <c r="A16" s="166"/>
      <c r="B16" s="178" t="str">
        <f>IF(AND(G16&lt;&gt;"",H16&gt;0,I16&lt;&gt;"",J16&lt;&gt;0,K16&lt;&gt;0),COUNT($B$11:B15)+1,"")</f>
        <v/>
      </c>
      <c r="C16" s="72"/>
      <c r="D16" s="141"/>
      <c r="E16" s="180"/>
      <c r="F16" s="107"/>
      <c r="G16" s="190" t="s">
        <v>4011</v>
      </c>
      <c r="H16" s="191"/>
      <c r="I16" s="188"/>
      <c r="J16" s="206"/>
      <c r="K16" s="156" t="str">
        <f t="shared" si="0"/>
        <v/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ht="24">
      <c r="A17" s="166"/>
      <c r="B17" s="178">
        <f>IF(AND(G17&lt;&gt;"",H17&gt;0,I17&lt;&gt;"",J17&lt;&gt;0,K17&lt;&gt;0),COUNT($B$11:B16)+1,"")</f>
        <v>3</v>
      </c>
      <c r="C17" s="72"/>
      <c r="D17" s="141" t="s">
        <v>3800</v>
      </c>
      <c r="E17" s="180" t="s">
        <v>4027</v>
      </c>
      <c r="F17" s="107">
        <v>44497</v>
      </c>
      <c r="G17" s="192" t="s">
        <v>4012</v>
      </c>
      <c r="H17" s="187">
        <v>524.04999999999995</v>
      </c>
      <c r="I17" s="188" t="s">
        <v>3694</v>
      </c>
      <c r="J17" s="206">
        <v>39.72</v>
      </c>
      <c r="K17" s="156">
        <f t="shared" si="0"/>
        <v>20815.27</v>
      </c>
      <c r="L17" s="148">
        <v>0.20730000000000001</v>
      </c>
      <c r="M17" s="148">
        <v>1.111</v>
      </c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ht="60">
      <c r="A18" s="166"/>
      <c r="B18" s="178">
        <f>IF(AND(G18&lt;&gt;"",H18&gt;0,I18&lt;&gt;"",J18&lt;&gt;0,K18&lt;&gt;0),COUNT($B$11:B17)+1,"")</f>
        <v>4</v>
      </c>
      <c r="C18" s="72"/>
      <c r="D18" s="141" t="s">
        <v>3800</v>
      </c>
      <c r="E18" s="180" t="s">
        <v>4028</v>
      </c>
      <c r="F18" s="107">
        <v>44497</v>
      </c>
      <c r="G18" s="186" t="s">
        <v>4013</v>
      </c>
      <c r="H18" s="187">
        <v>2918.49</v>
      </c>
      <c r="I18" s="188" t="s">
        <v>3695</v>
      </c>
      <c r="J18" s="206">
        <v>95.82</v>
      </c>
      <c r="K18" s="156">
        <f t="shared" si="0"/>
        <v>279649.71000000002</v>
      </c>
      <c r="L18" s="148">
        <v>0.20730000000000001</v>
      </c>
      <c r="M18" s="148">
        <v>1.111</v>
      </c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ht="60">
      <c r="A19" s="166"/>
      <c r="B19" s="178">
        <f>IF(AND(G19&lt;&gt;"",H19&gt;0,I19&lt;&gt;"",J19&lt;&gt;0,K19&lt;&gt;0),COUNT($B$11:B18)+1,"")</f>
        <v>5</v>
      </c>
      <c r="C19" s="72"/>
      <c r="D19" s="141" t="s">
        <v>3776</v>
      </c>
      <c r="E19" s="180">
        <v>92405</v>
      </c>
      <c r="F19" s="107">
        <v>44497</v>
      </c>
      <c r="G19" s="186" t="s">
        <v>4014</v>
      </c>
      <c r="H19" s="187">
        <v>311.93</v>
      </c>
      <c r="I19" s="188" t="s">
        <v>3695</v>
      </c>
      <c r="J19" s="206">
        <v>104.42</v>
      </c>
      <c r="K19" s="156">
        <f t="shared" si="0"/>
        <v>32571.73</v>
      </c>
      <c r="L19" s="148">
        <v>0.20730000000000001</v>
      </c>
      <c r="M19" s="148">
        <v>1.111</v>
      </c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ht="36">
      <c r="A20" s="166"/>
      <c r="B20" s="178">
        <f>IF(AND(G20&lt;&gt;"",H20&gt;0,I20&lt;&gt;"",J20&lt;&gt;0,K20&lt;&gt;0),COUNT($B$11:B19)+1,"")</f>
        <v>6</v>
      </c>
      <c r="C20" s="72"/>
      <c r="D20" s="141" t="s">
        <v>3800</v>
      </c>
      <c r="E20" s="180" t="s">
        <v>4029</v>
      </c>
      <c r="F20" s="107">
        <v>44497</v>
      </c>
      <c r="G20" s="192" t="s">
        <v>4015</v>
      </c>
      <c r="H20" s="187">
        <v>53.5</v>
      </c>
      <c r="I20" s="188" t="s">
        <v>3695</v>
      </c>
      <c r="J20" s="206">
        <v>600.49</v>
      </c>
      <c r="K20" s="156">
        <f t="shared" si="0"/>
        <v>32126.22</v>
      </c>
      <c r="L20" s="148">
        <v>0.20730000000000001</v>
      </c>
      <c r="M20" s="148">
        <v>1.111</v>
      </c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>
      <c r="A21" s="166"/>
      <c r="B21" s="178">
        <f>IF(AND(G21&lt;&gt;"",H21&gt;0,I21&lt;&gt;"",J21&lt;&gt;0,K21&lt;&gt;0),COUNT($B$11:B20)+1,"")</f>
        <v>7</v>
      </c>
      <c r="C21" s="72"/>
      <c r="D21" s="141" t="s">
        <v>3800</v>
      </c>
      <c r="E21" s="180" t="s">
        <v>4030</v>
      </c>
      <c r="F21" s="107">
        <v>44497</v>
      </c>
      <c r="G21" s="186" t="s">
        <v>4016</v>
      </c>
      <c r="H21" s="187">
        <v>26</v>
      </c>
      <c r="I21" s="188" t="s">
        <v>3701</v>
      </c>
      <c r="J21" s="206">
        <v>73.05</v>
      </c>
      <c r="K21" s="156">
        <f t="shared" si="0"/>
        <v>1899.3</v>
      </c>
      <c r="L21" s="148">
        <v>0.20730000000000001</v>
      </c>
      <c r="M21" s="148">
        <v>1.111</v>
      </c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>
      <c r="A22" s="166"/>
      <c r="B22" s="178" t="str">
        <f>IF(AND(G22&lt;&gt;"",H22&gt;0,I22&lt;&gt;"",J22&lt;&gt;0,K22&lt;&gt;0),COUNT($B$11:B21)+1,"")</f>
        <v/>
      </c>
      <c r="C22" s="72"/>
      <c r="D22" s="141"/>
      <c r="E22" s="180"/>
      <c r="F22" s="107"/>
      <c r="G22" s="189"/>
      <c r="H22" s="189"/>
      <c r="I22" s="189"/>
      <c r="J22" s="206"/>
      <c r="K22" s="156" t="str">
        <f t="shared" si="0"/>
        <v/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>
      <c r="A23" s="166"/>
      <c r="B23" s="178" t="str">
        <f>IF(AND(G23&lt;&gt;"",H23&gt;0,I23&lt;&gt;"",J23&lt;&gt;0,K23&lt;&gt;0),COUNT($B$11:B22)+1,"")</f>
        <v/>
      </c>
      <c r="C23" s="72"/>
      <c r="D23" s="141"/>
      <c r="E23" s="180"/>
      <c r="F23" s="107"/>
      <c r="G23" s="190" t="s">
        <v>4017</v>
      </c>
      <c r="H23" s="191"/>
      <c r="I23" s="188"/>
      <c r="J23" s="206"/>
      <c r="K23" s="156" t="str">
        <f t="shared" si="0"/>
        <v/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>
      <c r="A24" s="166"/>
      <c r="B24" s="178">
        <f>IF(AND(G24&lt;&gt;"",H24&gt;0,I24&lt;&gt;"",J24&lt;&gt;0,K24&lt;&gt;0),COUNT($B$11:B23)+1,"")</f>
        <v>8</v>
      </c>
      <c r="C24" s="72"/>
      <c r="D24" s="141" t="s">
        <v>3780</v>
      </c>
      <c r="E24" s="180">
        <v>2003321</v>
      </c>
      <c r="F24" s="107">
        <v>44497</v>
      </c>
      <c r="G24" s="193" t="s">
        <v>4018</v>
      </c>
      <c r="H24" s="194">
        <v>75</v>
      </c>
      <c r="I24" s="195" t="s">
        <v>3694</v>
      </c>
      <c r="J24" s="206">
        <v>68.239999999999995</v>
      </c>
      <c r="K24" s="156">
        <f t="shared" si="0"/>
        <v>5118</v>
      </c>
      <c r="L24" s="148">
        <v>0.20730000000000001</v>
      </c>
      <c r="M24" s="148">
        <v>1.111</v>
      </c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>
      <c r="A25" s="166"/>
      <c r="B25" s="178" t="str">
        <f>IF(AND(G25&lt;&gt;"",H25&gt;0,I25&lt;&gt;"",J25&lt;&gt;0,K25&lt;&gt;0),COUNT($B$11:B24)+1,"")</f>
        <v/>
      </c>
      <c r="C25" s="72"/>
      <c r="D25" s="141"/>
      <c r="E25" s="180"/>
      <c r="F25" s="107"/>
      <c r="G25" s="189"/>
      <c r="H25" s="189"/>
      <c r="I25" s="189"/>
      <c r="J25" s="206"/>
      <c r="K25" s="156" t="str">
        <f t="shared" si="0"/>
        <v/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>
      <c r="A26" s="166"/>
      <c r="B26" s="178" t="str">
        <f>IF(AND(G26&lt;&gt;"",H26&gt;0,I26&lt;&gt;"",J26&lt;&gt;0,K26&lt;&gt;0),COUNT($B$11:B25)+1,"")</f>
        <v/>
      </c>
      <c r="C26" s="72"/>
      <c r="D26" s="141"/>
      <c r="E26" s="180"/>
      <c r="F26" s="107"/>
      <c r="G26" s="196" t="s">
        <v>4019</v>
      </c>
      <c r="H26" s="197"/>
      <c r="I26" s="198"/>
      <c r="J26" s="206"/>
      <c r="K26" s="156" t="str">
        <f t="shared" si="0"/>
        <v/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ht="36">
      <c r="A27" s="166"/>
      <c r="B27" s="178">
        <f>IF(AND(G27&lt;&gt;"",H27&gt;0,I27&lt;&gt;"",J27&lt;&gt;0,K27&lt;&gt;0),COUNT($B$11:B26)+1,"")</f>
        <v>9</v>
      </c>
      <c r="C27" s="72"/>
      <c r="D27" s="141" t="s">
        <v>3780</v>
      </c>
      <c r="E27" s="180">
        <v>5213418</v>
      </c>
      <c r="F27" s="107">
        <v>44497</v>
      </c>
      <c r="G27" s="199" t="s">
        <v>4020</v>
      </c>
      <c r="H27" s="200">
        <f>ROUND((0.45*0.45)*2,2)</f>
        <v>0.41</v>
      </c>
      <c r="I27" s="198" t="s">
        <v>3695</v>
      </c>
      <c r="J27" s="206">
        <v>454.89</v>
      </c>
      <c r="K27" s="156">
        <f t="shared" si="0"/>
        <v>186.5</v>
      </c>
      <c r="L27" s="148">
        <v>0.20730000000000001</v>
      </c>
      <c r="M27" s="148">
        <v>1.111</v>
      </c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ht="36">
      <c r="A28" s="166"/>
      <c r="B28" s="178">
        <f>IF(AND(G28&lt;&gt;"",H28&gt;0,I28&lt;&gt;"",J28&lt;&gt;0,K28&lt;&gt;0),COUNT($B$11:B27)+1,"")</f>
        <v>10</v>
      </c>
      <c r="C28" s="72"/>
      <c r="D28" s="141" t="s">
        <v>3780</v>
      </c>
      <c r="E28" s="180">
        <v>5213418</v>
      </c>
      <c r="F28" s="107">
        <v>44497</v>
      </c>
      <c r="G28" s="199" t="s">
        <v>4021</v>
      </c>
      <c r="H28" s="200">
        <f>ROUND(1*(2*0.25^2*(2^0.5+1)),2)</f>
        <v>0.3</v>
      </c>
      <c r="I28" s="195" t="s">
        <v>3695</v>
      </c>
      <c r="J28" s="206">
        <v>454.89</v>
      </c>
      <c r="K28" s="156">
        <f t="shared" si="0"/>
        <v>136.47</v>
      </c>
      <c r="L28" s="148">
        <v>0.20730000000000001</v>
      </c>
      <c r="M28" s="148">
        <v>1.111</v>
      </c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ht="36">
      <c r="A29" s="166"/>
      <c r="B29" s="178">
        <f>IF(AND(G29&lt;&gt;"",H29&gt;0,I29&lt;&gt;"",J29&lt;&gt;0,K29&lt;&gt;0),COUNT($B$11:B28)+1,"")</f>
        <v>11</v>
      </c>
      <c r="C29" s="72"/>
      <c r="D29" s="141" t="s">
        <v>3780</v>
      </c>
      <c r="E29" s="180">
        <v>5213418</v>
      </c>
      <c r="F29" s="107">
        <v>44497</v>
      </c>
      <c r="G29" s="199" t="s">
        <v>4022</v>
      </c>
      <c r="H29" s="200">
        <f>ROUND((PI()*0.2^2)*3,2)</f>
        <v>0.38</v>
      </c>
      <c r="I29" s="195" t="s">
        <v>3695</v>
      </c>
      <c r="J29" s="206">
        <v>454.89</v>
      </c>
      <c r="K29" s="156">
        <f t="shared" si="0"/>
        <v>172.86</v>
      </c>
      <c r="L29" s="148">
        <v>0.20730000000000001</v>
      </c>
      <c r="M29" s="148">
        <v>1.111</v>
      </c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ht="24">
      <c r="A30" s="166"/>
      <c r="B30" s="178">
        <f>IF(AND(G30&lt;&gt;"",H30&gt;0,I30&lt;&gt;"",J30&lt;&gt;0,K30&lt;&gt;0),COUNT($B$11:B29)+1,"")</f>
        <v>12</v>
      </c>
      <c r="C30" s="72"/>
      <c r="D30" s="141" t="s">
        <v>3776</v>
      </c>
      <c r="E30" s="180">
        <v>92335</v>
      </c>
      <c r="F30" s="107">
        <v>44497</v>
      </c>
      <c r="G30" s="199" t="s">
        <v>4023</v>
      </c>
      <c r="H30" s="201">
        <v>15</v>
      </c>
      <c r="I30" s="202" t="s">
        <v>3694</v>
      </c>
      <c r="J30" s="206">
        <v>150.44999999999999</v>
      </c>
      <c r="K30" s="156">
        <f t="shared" si="0"/>
        <v>2256.75</v>
      </c>
      <c r="L30" s="148">
        <v>0.20730000000000001</v>
      </c>
      <c r="M30" s="148">
        <v>1.111</v>
      </c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>
      <c r="A31" s="166"/>
      <c r="B31" s="178">
        <f>IF(AND(G31&lt;&gt;"",H31&gt;0,I31&lt;&gt;"",J31&lt;&gt;0,K31&lt;&gt;0),COUNT($B$11:B30)+1,"")</f>
        <v>13</v>
      </c>
      <c r="C31" s="72"/>
      <c r="D31" s="141" t="s">
        <v>3776</v>
      </c>
      <c r="E31" s="180">
        <v>949663</v>
      </c>
      <c r="F31" s="107">
        <v>44497</v>
      </c>
      <c r="G31" s="199" t="s">
        <v>4024</v>
      </c>
      <c r="H31" s="201">
        <f>ROUND(0.6*0.3*0.3*(H30/3),2)</f>
        <v>0.27</v>
      </c>
      <c r="I31" s="195" t="s">
        <v>3696</v>
      </c>
      <c r="J31" s="206">
        <v>408.72</v>
      </c>
      <c r="K31" s="156">
        <f t="shared" si="0"/>
        <v>110.35</v>
      </c>
      <c r="L31" s="148">
        <v>0.20730000000000001</v>
      </c>
      <c r="M31" s="148">
        <v>1.111</v>
      </c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ht="15.75" thickBot="1">
      <c r="A32" s="166"/>
      <c r="B32" s="178">
        <f>IF(AND(G32&lt;&gt;"",H32&gt;0,I32&lt;&gt;"",J32&lt;&gt;0,K32&lt;&gt;0),COUNT($B$11:B31)+1,"")</f>
        <v>14</v>
      </c>
      <c r="C32" s="72"/>
      <c r="D32" s="141" t="s">
        <v>3776</v>
      </c>
      <c r="E32" s="180">
        <v>92873</v>
      </c>
      <c r="F32" s="107">
        <v>44497</v>
      </c>
      <c r="G32" s="203" t="s">
        <v>4025</v>
      </c>
      <c r="H32" s="204">
        <f>H31</f>
        <v>0.27</v>
      </c>
      <c r="I32" s="205" t="s">
        <v>3696</v>
      </c>
      <c r="J32" s="206">
        <v>198.75</v>
      </c>
      <c r="K32" s="156">
        <f t="shared" si="0"/>
        <v>53.66</v>
      </c>
      <c r="L32" s="148">
        <v>0.20730000000000001</v>
      </c>
      <c r="M32" s="148">
        <v>1.111</v>
      </c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>
      <c r="A33" s="166"/>
      <c r="B33" s="178" t="str">
        <f>IF(AND(G33&lt;&gt;"",H33&gt;0,I33&lt;&gt;"",J33&lt;&gt;0,K33&lt;&gt;0),COUNT($B$11:B32)+1,"")</f>
        <v/>
      </c>
      <c r="C33" s="72"/>
      <c r="D33" s="141"/>
      <c r="E33" s="180"/>
      <c r="F33" s="107"/>
      <c r="G33" s="66"/>
      <c r="H33" s="174"/>
      <c r="I33" s="166"/>
      <c r="J33" s="206"/>
      <c r="K33" s="156" t="str">
        <f t="shared" si="0"/>
        <v/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>
      <c r="A34" s="166"/>
      <c r="B34" s="178" t="str">
        <f>IF(AND(G34&lt;&gt;"",H34&gt;0,I34&lt;&gt;"",J34&lt;&gt;0,K34&lt;&gt;0),COUNT($B$11:B33)+1,"")</f>
        <v/>
      </c>
      <c r="C34" s="72"/>
      <c r="D34" s="141"/>
      <c r="E34" s="180"/>
      <c r="F34" s="107"/>
      <c r="G34" s="66"/>
      <c r="H34" s="174"/>
      <c r="I34" s="166"/>
      <c r="J34" s="206"/>
      <c r="K34" s="156" t="str">
        <f t="shared" si="0"/>
        <v/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>
      <c r="A35" s="166"/>
      <c r="B35" s="178" t="str">
        <f>IF(AND(G35&lt;&gt;"",H35&gt;0,I35&lt;&gt;"",J35&lt;&gt;0,K35&lt;&gt;0),COUNT($B$11:B34)+1,"")</f>
        <v/>
      </c>
      <c r="C35" s="72"/>
      <c r="D35" s="141"/>
      <c r="E35" s="180"/>
      <c r="F35" s="107"/>
      <c r="G35" s="66"/>
      <c r="H35" s="174"/>
      <c r="I35" s="166"/>
      <c r="J35" s="206"/>
      <c r="K35" s="156" t="str">
        <f t="shared" si="0"/>
        <v/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>
      <c r="A36" s="166"/>
      <c r="B36" s="178" t="str">
        <f>IF(AND(G36&lt;&gt;"",H36&gt;0,I36&lt;&gt;"",J36&lt;&gt;0,K36&lt;&gt;0),COUNT($B$11:B35)+1,"")</f>
        <v/>
      </c>
      <c r="C36" s="72"/>
      <c r="D36" s="141"/>
      <c r="E36" s="180"/>
      <c r="F36" s="107"/>
      <c r="G36" s="66"/>
      <c r="H36" s="174"/>
      <c r="I36" s="166"/>
      <c r="J36" s="206"/>
      <c r="K36" s="156" t="str">
        <f t="shared" si="0"/>
        <v/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>
      <c r="A37" s="166"/>
      <c r="B37" s="178" t="str">
        <f>IF(AND(G37&lt;&gt;"",H37&gt;0,I37&lt;&gt;"",J37&lt;&gt;0,K37&lt;&gt;0),COUNT($B$11:B36)+1,"")</f>
        <v/>
      </c>
      <c r="C37" s="72"/>
      <c r="D37" s="141"/>
      <c r="E37" s="180"/>
      <c r="F37" s="107"/>
      <c r="G37" s="66"/>
      <c r="H37" s="174"/>
      <c r="I37" s="166"/>
      <c r="J37" s="206"/>
      <c r="K37" s="156" t="str">
        <f t="shared" si="0"/>
        <v/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>
      <c r="A38" s="166"/>
      <c r="B38" s="178" t="str">
        <f>IF(AND(G38&lt;&gt;"",H38&gt;0,I38&lt;&gt;"",J38&lt;&gt;0,K38&lt;&gt;0),COUNT($B$11:B37)+1,"")</f>
        <v/>
      </c>
      <c r="C38" s="72"/>
      <c r="D38" s="141"/>
      <c r="E38" s="180"/>
      <c r="F38" s="107"/>
      <c r="G38" s="66"/>
      <c r="H38" s="174"/>
      <c r="I38" s="166"/>
      <c r="J38" s="206"/>
      <c r="K38" s="156" t="str">
        <f t="shared" si="0"/>
        <v/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>
      <c r="A39" s="166"/>
      <c r="B39" s="178" t="str">
        <f>IF(AND(G39&lt;&gt;"",H39&gt;0,I39&lt;&gt;"",J39&lt;&gt;0,K39&lt;&gt;0),COUNT($B$11:B38)+1,"")</f>
        <v/>
      </c>
      <c r="C39" s="72"/>
      <c r="D39" s="141"/>
      <c r="E39" s="180"/>
      <c r="F39" s="107"/>
      <c r="G39" s="66">
        <v>28</v>
      </c>
      <c r="H39" s="174"/>
      <c r="I39" s="166"/>
      <c r="J39" s="206"/>
      <c r="K39" s="156" t="str">
        <f t="shared" si="0"/>
        <v/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>
      <c r="A40" s="166"/>
      <c r="B40" s="178" t="str">
        <f>IF(AND(G40&lt;&gt;"",H40&gt;0,I40&lt;&gt;"",J40&lt;&gt;0,K40&lt;&gt;0),COUNT($B$11:B39)+1,"")</f>
        <v/>
      </c>
      <c r="C40" s="72"/>
      <c r="D40" s="141"/>
      <c r="E40" s="180"/>
      <c r="F40" s="107"/>
      <c r="G40" s="66"/>
      <c r="H40" s="174"/>
      <c r="I40" s="166"/>
      <c r="J40" s="206"/>
      <c r="K40" s="156" t="str">
        <f t="shared" si="0"/>
        <v/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>
      <c r="A41" s="166"/>
      <c r="B41" s="178" t="str">
        <f>IF(AND(G41&lt;&gt;"",H41&gt;0,I41&lt;&gt;"",J41&lt;&gt;0,K41&lt;&gt;0),COUNT($B$11:B40)+1,"")</f>
        <v/>
      </c>
      <c r="C41" s="72"/>
      <c r="D41" s="141"/>
      <c r="E41" s="180"/>
      <c r="F41" s="107"/>
      <c r="G41" s="66"/>
      <c r="H41" s="174"/>
      <c r="I41" s="166"/>
      <c r="J41" s="206"/>
      <c r="K41" s="156" t="str">
        <f t="shared" si="0"/>
        <v/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>
      <c r="A42" s="166"/>
      <c r="B42" s="178" t="str">
        <f>IF(AND(G42&lt;&gt;"",H42&gt;0,I42&lt;&gt;"",J42&lt;&gt;0,K42&lt;&gt;0),COUNT($B$11:B41)+1,"")</f>
        <v/>
      </c>
      <c r="C42" s="72"/>
      <c r="D42" s="141"/>
      <c r="E42" s="180"/>
      <c r="F42" s="107"/>
      <c r="G42" s="66"/>
      <c r="H42" s="174"/>
      <c r="I42" s="166"/>
      <c r="J42" s="206"/>
      <c r="K42" s="156" t="str">
        <f t="shared" si="0"/>
        <v/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>
      <c r="A43" s="166"/>
      <c r="B43" s="178" t="str">
        <f>IF(AND(G43&lt;&gt;"",H43&gt;0,I43&lt;&gt;"",J43&lt;&gt;0,K43&lt;&gt;0),COUNT($B$11:B42)+1,"")</f>
        <v/>
      </c>
      <c r="C43" s="72"/>
      <c r="D43" s="141"/>
      <c r="E43" s="180"/>
      <c r="F43" s="107"/>
      <c r="G43" s="66"/>
      <c r="H43" s="174"/>
      <c r="I43" s="166"/>
      <c r="J43" s="206"/>
      <c r="K43" s="156" t="str">
        <f t="shared" si="0"/>
        <v/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>
      <c r="A44" s="166"/>
      <c r="B44" s="178" t="str">
        <f>IF(AND(G44&lt;&gt;"",H44&gt;0,I44&lt;&gt;"",J44&lt;&gt;0,K44&lt;&gt;0),COUNT($B$11:B43)+1,"")</f>
        <v/>
      </c>
      <c r="C44" s="72"/>
      <c r="D44" s="141"/>
      <c r="E44" s="180"/>
      <c r="F44" s="107"/>
      <c r="G44" s="66"/>
      <c r="H44" s="174"/>
      <c r="I44" s="166"/>
      <c r="J44" s="206"/>
      <c r="K44" s="156" t="str">
        <f t="shared" si="0"/>
        <v/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>
      <c r="A45" s="166"/>
      <c r="B45" s="178" t="str">
        <f>IF(AND(G45&lt;&gt;"",H45&gt;0,I45&lt;&gt;"",J45&lt;&gt;0,K45&lt;&gt;0),COUNT($B$11:B44)+1,"")</f>
        <v/>
      </c>
      <c r="C45" s="72"/>
      <c r="D45" s="141"/>
      <c r="E45" s="180"/>
      <c r="F45" s="107"/>
      <c r="G45" s="66"/>
      <c r="H45" s="174"/>
      <c r="I45" s="166"/>
      <c r="J45" s="206"/>
      <c r="K45" s="156" t="str">
        <f t="shared" si="0"/>
        <v/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>
      <c r="A46" s="166"/>
      <c r="B46" s="178" t="str">
        <f>IF(AND(G46&lt;&gt;"",H46&gt;0,I46&lt;&gt;"",J46&lt;&gt;0,K46&lt;&gt;0),COUNT($B$11:B45)+1,"")</f>
        <v/>
      </c>
      <c r="C46" s="72"/>
      <c r="D46" s="141"/>
      <c r="E46" s="180"/>
      <c r="F46" s="107"/>
      <c r="G46" s="66"/>
      <c r="H46" s="174"/>
      <c r="I46" s="166"/>
      <c r="J46" s="206"/>
      <c r="K46" s="156" t="str">
        <f t="shared" si="0"/>
        <v/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>
      <c r="A47" s="166"/>
      <c r="B47" s="178" t="str">
        <f>IF(AND(G47&lt;&gt;"",H47&gt;0,I47&lt;&gt;"",J47&lt;&gt;0,K47&lt;&gt;0),COUNT($B$11:B46)+1,"")</f>
        <v/>
      </c>
      <c r="C47" s="72"/>
      <c r="D47" s="141"/>
      <c r="E47" s="180"/>
      <c r="F47" s="107"/>
      <c r="G47" s="66"/>
      <c r="H47" s="174"/>
      <c r="I47" s="166"/>
      <c r="J47" s="206"/>
      <c r="K47" s="156" t="str">
        <f t="shared" si="0"/>
        <v/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>
      <c r="A48" s="166"/>
      <c r="B48" s="178" t="str">
        <f>IF(AND(G48&lt;&gt;"",H48&gt;0,I48&lt;&gt;"",J48&lt;&gt;0,K48&lt;&gt;0),COUNT($B$11:B47)+1,"")</f>
        <v/>
      </c>
      <c r="C48" s="72"/>
      <c r="D48" s="141"/>
      <c r="E48" s="180"/>
      <c r="F48" s="107"/>
      <c r="G48" s="66"/>
      <c r="H48" s="174"/>
      <c r="I48" s="166"/>
      <c r="J48" s="206"/>
      <c r="K48" s="156" t="str">
        <f t="shared" si="0"/>
        <v/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>
      <c r="A49" s="166"/>
      <c r="B49" s="178" t="str">
        <f>IF(AND(G49&lt;&gt;"",H49&gt;0,I49&lt;&gt;"",J49&lt;&gt;0,K49&lt;&gt;0),COUNT($B$11:B48)+1,"")</f>
        <v/>
      </c>
      <c r="C49" s="72"/>
      <c r="D49" s="141"/>
      <c r="E49" s="180"/>
      <c r="F49" s="107"/>
      <c r="G49" s="66"/>
      <c r="H49" s="174"/>
      <c r="I49" s="166"/>
      <c r="J49" s="206"/>
      <c r="K49" s="156" t="str">
        <f t="shared" si="0"/>
        <v/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>
      <c r="A50" s="166"/>
      <c r="B50" s="178" t="str">
        <f>IF(AND(G50&lt;&gt;"",H50&gt;0,I50&lt;&gt;"",J50&lt;&gt;0,K50&lt;&gt;0),COUNT($B$11:B49)+1,"")</f>
        <v/>
      </c>
      <c r="C50" s="72"/>
      <c r="D50" s="141"/>
      <c r="E50" s="180"/>
      <c r="F50" s="107"/>
      <c r="G50" s="66"/>
      <c r="H50" s="174"/>
      <c r="I50" s="166"/>
      <c r="J50" s="206"/>
      <c r="K50" s="156" t="str">
        <f t="shared" si="0"/>
        <v/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>
      <c r="A51" s="166"/>
      <c r="B51" s="178" t="str">
        <f>IF(AND(G51&lt;&gt;"",H51&gt;0,I51&lt;&gt;"",J51&lt;&gt;0,K51&lt;&gt;0),COUNT($B$11:B50)+1,"")</f>
        <v/>
      </c>
      <c r="C51" s="72"/>
      <c r="D51" s="141"/>
      <c r="E51" s="180"/>
      <c r="F51" s="107"/>
      <c r="G51" s="66"/>
      <c r="H51" s="174"/>
      <c r="I51" s="166"/>
      <c r="J51" s="206"/>
      <c r="K51" s="156" t="str">
        <f t="shared" si="0"/>
        <v/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>
      <c r="A52" s="166"/>
      <c r="B52" s="178" t="str">
        <f>IF(AND(G52&lt;&gt;"",H52&gt;0,I52&lt;&gt;"",J52&lt;&gt;0,K52&lt;&gt;0),COUNT($B$11:B51)+1,"")</f>
        <v/>
      </c>
      <c r="C52" s="72"/>
      <c r="D52" s="141"/>
      <c r="E52" s="180"/>
      <c r="F52" s="107"/>
      <c r="G52" s="66"/>
      <c r="H52" s="174"/>
      <c r="I52" s="166"/>
      <c r="J52" s="206"/>
      <c r="K52" s="156" t="str">
        <f t="shared" si="0"/>
        <v/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>
      <c r="A53" s="166"/>
      <c r="B53" s="178" t="str">
        <f>IF(AND(G53&lt;&gt;"",H53&gt;0,I53&lt;&gt;"",J53&lt;&gt;0,K53&lt;&gt;0),COUNT($B$11:B52)+1,"")</f>
        <v/>
      </c>
      <c r="C53" s="72"/>
      <c r="D53" s="141"/>
      <c r="E53" s="180"/>
      <c r="F53" s="107"/>
      <c r="G53" s="66"/>
      <c r="H53" s="174"/>
      <c r="I53" s="166"/>
      <c r="J53" s="206"/>
      <c r="K53" s="156" t="str">
        <f t="shared" si="0"/>
        <v/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>
      <c r="A54" s="166"/>
      <c r="B54" s="178" t="str">
        <f>IF(AND(G54&lt;&gt;"",H54&gt;0,I54&lt;&gt;"",J54&lt;&gt;0,K54&lt;&gt;0),COUNT($B$11:B53)+1,"")</f>
        <v/>
      </c>
      <c r="C54" s="72"/>
      <c r="D54" s="141"/>
      <c r="E54" s="180"/>
      <c r="F54" s="107"/>
      <c r="G54" s="66"/>
      <c r="H54" s="174"/>
      <c r="I54" s="166"/>
      <c r="J54" s="206"/>
      <c r="K54" s="156" t="str">
        <f t="shared" si="0"/>
        <v/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>
      <c r="A55" s="166"/>
      <c r="B55" s="178" t="str">
        <f>IF(AND(G55&lt;&gt;"",H55&gt;0,I55&lt;&gt;"",J55&lt;&gt;0,K55&lt;&gt;0),COUNT($B$11:B54)+1,"")</f>
        <v/>
      </c>
      <c r="C55" s="72"/>
      <c r="D55" s="141"/>
      <c r="E55" s="180"/>
      <c r="F55" s="107"/>
      <c r="G55" s="66"/>
      <c r="H55" s="174"/>
      <c r="I55" s="166"/>
      <c r="J55" s="206"/>
      <c r="K55" s="156" t="str">
        <f t="shared" si="0"/>
        <v/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>
      <c r="A56" s="166"/>
      <c r="B56" s="178" t="str">
        <f>IF(AND(G56&lt;&gt;"",H56&gt;0,I56&lt;&gt;"",J56&lt;&gt;0,K56&lt;&gt;0),COUNT($B$11:B55)+1,"")</f>
        <v/>
      </c>
      <c r="C56" s="72"/>
      <c r="D56" s="141"/>
      <c r="E56" s="180"/>
      <c r="F56" s="107"/>
      <c r="G56" s="66"/>
      <c r="H56" s="174"/>
      <c r="I56" s="166"/>
      <c r="J56" s="206"/>
      <c r="K56" s="156" t="str">
        <f t="shared" si="0"/>
        <v/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>
      <c r="A57" s="166"/>
      <c r="B57" s="178" t="str">
        <f>IF(AND(G57&lt;&gt;"",H57&gt;0,I57&lt;&gt;"",J57&lt;&gt;0,K57&lt;&gt;0),COUNT($B$11:B56)+1,"")</f>
        <v/>
      </c>
      <c r="C57" s="72"/>
      <c r="D57" s="141"/>
      <c r="E57" s="180"/>
      <c r="F57" s="107"/>
      <c r="G57" s="66"/>
      <c r="H57" s="174"/>
      <c r="I57" s="166"/>
      <c r="J57" s="206"/>
      <c r="K57" s="156" t="str">
        <f t="shared" si="0"/>
        <v/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>
      <c r="A58" s="166"/>
      <c r="B58" s="178" t="str">
        <f>IF(AND(G58&lt;&gt;"",H58&gt;0,I58&lt;&gt;"",J58&lt;&gt;0,K58&lt;&gt;0),COUNT($B$11:B57)+1,"")</f>
        <v/>
      </c>
      <c r="C58" s="72"/>
      <c r="D58" s="141"/>
      <c r="E58" s="180"/>
      <c r="F58" s="107"/>
      <c r="G58" s="66"/>
      <c r="H58" s="174"/>
      <c r="I58" s="166"/>
      <c r="J58" s="206"/>
      <c r="K58" s="156" t="str">
        <f t="shared" si="0"/>
        <v/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>
      <c r="A59" s="166"/>
      <c r="B59" s="178" t="str">
        <f>IF(AND(G59&lt;&gt;"",H59&gt;0,I59&lt;&gt;"",J59&lt;&gt;0,K59&lt;&gt;0),COUNT($B$11:B58)+1,"")</f>
        <v/>
      </c>
      <c r="C59" s="72"/>
      <c r="D59" s="141"/>
      <c r="E59" s="180"/>
      <c r="F59" s="107"/>
      <c r="G59" s="66"/>
      <c r="H59" s="174"/>
      <c r="I59" s="166"/>
      <c r="J59" s="206"/>
      <c r="K59" s="156" t="str">
        <f t="shared" si="0"/>
        <v/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>
      <c r="A60" s="166"/>
      <c r="B60" s="178" t="str">
        <f>IF(AND(G60&lt;&gt;"",H60&gt;0,I60&lt;&gt;"",J60&lt;&gt;0,K60&lt;&gt;0),COUNT($B$11:B59)+1,"")</f>
        <v/>
      </c>
      <c r="C60" s="72"/>
      <c r="D60" s="141"/>
      <c r="E60" s="180"/>
      <c r="F60" s="107"/>
      <c r="G60" s="66"/>
      <c r="H60" s="174"/>
      <c r="I60" s="166"/>
      <c r="J60" s="206"/>
      <c r="K60" s="156" t="str">
        <f t="shared" si="0"/>
        <v/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>
      <c r="A61" s="166"/>
      <c r="B61" s="178" t="str">
        <f>IF(AND(G61&lt;&gt;"",H61&gt;0,I61&lt;&gt;"",J61&lt;&gt;0,K61&lt;&gt;0),COUNT($B$11:B60)+1,"")</f>
        <v/>
      </c>
      <c r="C61" s="72"/>
      <c r="D61" s="141"/>
      <c r="E61" s="180"/>
      <c r="F61" s="107"/>
      <c r="G61" s="66"/>
      <c r="H61" s="174"/>
      <c r="I61" s="166"/>
      <c r="J61" s="206"/>
      <c r="K61" s="156" t="str">
        <f t="shared" si="0"/>
        <v/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>
      <c r="A62" s="166"/>
      <c r="B62" s="178" t="str">
        <f>IF(AND(G62&lt;&gt;"",H62&gt;0,I62&lt;&gt;"",J62&lt;&gt;0,K62&lt;&gt;0),COUNT($B$11:B61)+1,"")</f>
        <v/>
      </c>
      <c r="C62" s="72"/>
      <c r="D62" s="141"/>
      <c r="E62" s="180"/>
      <c r="F62" s="107"/>
      <c r="G62" s="66"/>
      <c r="H62" s="174"/>
      <c r="I62" s="166"/>
      <c r="J62" s="206"/>
      <c r="K62" s="156" t="str">
        <f t="shared" si="0"/>
        <v/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>
      <c r="A63" s="166"/>
      <c r="B63" s="178" t="str">
        <f>IF(AND(G63&lt;&gt;"",H63&gt;0,I63&lt;&gt;"",J63&lt;&gt;0,K63&lt;&gt;0),COUNT($B$11:B62)+1,"")</f>
        <v/>
      </c>
      <c r="C63" s="72"/>
      <c r="D63" s="141"/>
      <c r="E63" s="180"/>
      <c r="F63" s="107"/>
      <c r="G63" s="66"/>
      <c r="H63" s="174"/>
      <c r="I63" s="166"/>
      <c r="J63" s="206"/>
      <c r="K63" s="156" t="str">
        <f t="shared" si="0"/>
        <v/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>
      <c r="A64" s="166"/>
      <c r="B64" s="178" t="str">
        <f>IF(AND(G64&lt;&gt;"",H64&gt;0,I64&lt;&gt;"",J64&lt;&gt;0,K64&lt;&gt;0),COUNT($B$11:B63)+1,"")</f>
        <v/>
      </c>
      <c r="C64" s="72"/>
      <c r="D64" s="141"/>
      <c r="E64" s="180"/>
      <c r="F64" s="107"/>
      <c r="G64" s="66"/>
      <c r="H64" s="174"/>
      <c r="I64" s="166"/>
      <c r="J64" s="206"/>
      <c r="K64" s="156" t="str">
        <f t="shared" si="0"/>
        <v/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>
      <c r="A65" s="166"/>
      <c r="B65" s="178" t="str">
        <f>IF(AND(G65&lt;&gt;"",H65&gt;0,I65&lt;&gt;"",J65&lt;&gt;0,K65&lt;&gt;0),COUNT($B$11:B64)+1,"")</f>
        <v/>
      </c>
      <c r="C65" s="72"/>
      <c r="D65" s="141"/>
      <c r="E65" s="180"/>
      <c r="F65" s="107"/>
      <c r="G65" s="66"/>
      <c r="H65" s="174"/>
      <c r="I65" s="166"/>
      <c r="J65" s="206"/>
      <c r="K65" s="156" t="str">
        <f t="shared" si="0"/>
        <v/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>
      <c r="A66" s="166"/>
      <c r="B66" s="178" t="str">
        <f>IF(AND(G66&lt;&gt;"",H66&gt;0,I66&lt;&gt;"",J66&lt;&gt;0,K66&lt;&gt;0),COUNT($B$11:B65)+1,"")</f>
        <v/>
      </c>
      <c r="C66" s="72"/>
      <c r="D66" s="141"/>
      <c r="E66" s="180"/>
      <c r="F66" s="107"/>
      <c r="G66" s="66"/>
      <c r="H66" s="174"/>
      <c r="I66" s="166"/>
      <c r="J66" s="206"/>
      <c r="K66" s="156" t="str">
        <f t="shared" si="0"/>
        <v/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>
      <c r="A67" s="166"/>
      <c r="B67" s="178" t="str">
        <f>IF(AND(G67&lt;&gt;"",H67&gt;0,I67&lt;&gt;"",J67&lt;&gt;0,K67&lt;&gt;0),COUNT($B$11:B66)+1,"")</f>
        <v/>
      </c>
      <c r="C67" s="72"/>
      <c r="D67" s="141"/>
      <c r="E67" s="180"/>
      <c r="F67" s="107"/>
      <c r="G67" s="66"/>
      <c r="H67" s="174"/>
      <c r="I67" s="166"/>
      <c r="J67" s="206"/>
      <c r="K67" s="156" t="str">
        <f t="shared" si="0"/>
        <v/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>
      <c r="A68" s="166"/>
      <c r="B68" s="178" t="str">
        <f>IF(AND(G68&lt;&gt;"",H68&gt;0,I68&lt;&gt;"",J68&lt;&gt;0,K68&lt;&gt;0),COUNT($B$11:B67)+1,"")</f>
        <v/>
      </c>
      <c r="C68" s="72"/>
      <c r="D68" s="141"/>
      <c r="E68" s="180"/>
      <c r="F68" s="107"/>
      <c r="G68" s="66"/>
      <c r="H68" s="174"/>
      <c r="I68" s="166"/>
      <c r="J68" s="206"/>
      <c r="K68" s="156" t="str">
        <f t="shared" si="0"/>
        <v/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>
      <c r="A69" s="166"/>
      <c r="B69" s="178" t="str">
        <f>IF(AND(G69&lt;&gt;"",H69&gt;0,I69&lt;&gt;"",J69&lt;&gt;0,K69&lt;&gt;0),COUNT($B$11:B68)+1,"")</f>
        <v/>
      </c>
      <c r="C69" s="72"/>
      <c r="D69" s="141"/>
      <c r="E69" s="180"/>
      <c r="F69" s="107"/>
      <c r="G69" s="66"/>
      <c r="H69" s="174"/>
      <c r="I69" s="166"/>
      <c r="J69" s="206"/>
      <c r="K69" s="156" t="str">
        <f t="shared" si="0"/>
        <v/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>
      <c r="A70" s="166"/>
      <c r="B70" s="178" t="str">
        <f>IF(AND(G70&lt;&gt;"",H70&gt;0,I70&lt;&gt;"",J70&lt;&gt;0,K70&lt;&gt;0),COUNT($B$11:B69)+1,"")</f>
        <v/>
      </c>
      <c r="C70" s="72"/>
      <c r="D70" s="141"/>
      <c r="E70" s="180"/>
      <c r="F70" s="107"/>
      <c r="G70" s="66"/>
      <c r="H70" s="174"/>
      <c r="I70" s="166"/>
      <c r="J70" s="206"/>
      <c r="K70" s="156" t="str">
        <f t="shared" si="0"/>
        <v/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>
      <c r="A71" s="166"/>
      <c r="B71" s="178" t="str">
        <f>IF(AND(G71&lt;&gt;"",H71&gt;0,I71&lt;&gt;"",J71&lt;&gt;0,K71&lt;&gt;0),COUNT($B$11:B70)+1,"")</f>
        <v/>
      </c>
      <c r="C71" s="72"/>
      <c r="D71" s="141"/>
      <c r="E71" s="180"/>
      <c r="F71" s="107"/>
      <c r="G71" s="66"/>
      <c r="H71" s="174"/>
      <c r="I71" s="166"/>
      <c r="J71" s="206"/>
      <c r="K71" s="156" t="str">
        <f t="shared" si="0"/>
        <v/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>
      <c r="A72" s="166"/>
      <c r="B72" s="178" t="str">
        <f>IF(AND(G72&lt;&gt;"",H72&gt;0,I72&lt;&gt;"",J72&lt;&gt;0,K72&lt;&gt;0),COUNT($B$11:B71)+1,"")</f>
        <v/>
      </c>
      <c r="C72" s="72"/>
      <c r="D72" s="141"/>
      <c r="E72" s="180"/>
      <c r="F72" s="107"/>
      <c r="G72" s="66"/>
      <c r="H72" s="174"/>
      <c r="I72" s="166"/>
      <c r="J72" s="206"/>
      <c r="K72" s="156" t="str">
        <f t="shared" si="0"/>
        <v/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>
      <c r="A73" s="166"/>
      <c r="B73" s="178" t="str">
        <f>IF(AND(G73&lt;&gt;"",H73&gt;0,I73&lt;&gt;"",J73&lt;&gt;0,K73&lt;&gt;0),COUNT($B$11:B72)+1,"")</f>
        <v/>
      </c>
      <c r="C73" s="72"/>
      <c r="D73" s="141"/>
      <c r="E73" s="180"/>
      <c r="F73" s="107"/>
      <c r="G73" s="66"/>
      <c r="H73" s="174"/>
      <c r="I73" s="166"/>
      <c r="J73" s="206"/>
      <c r="K73" s="156" t="str">
        <f t="shared" si="0"/>
        <v/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>
      <c r="A74" s="166"/>
      <c r="B74" s="178" t="str">
        <f>IF(AND(G74&lt;&gt;"",H74&gt;0,I74&lt;&gt;"",J74&lt;&gt;0,K74&lt;&gt;0),COUNT($B$11:B73)+1,"")</f>
        <v/>
      </c>
      <c r="C74" s="72"/>
      <c r="D74" s="141"/>
      <c r="E74" s="180"/>
      <c r="F74" s="107"/>
      <c r="G74" s="66"/>
      <c r="H74" s="174"/>
      <c r="I74" s="166"/>
      <c r="J74" s="206"/>
      <c r="K74" s="156" t="str">
        <f t="shared" si="0"/>
        <v/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>
      <c r="A75" s="166"/>
      <c r="B75" s="178" t="str">
        <f>IF(AND(G75&lt;&gt;"",H75&gt;0,I75&lt;&gt;"",J75&lt;&gt;0,K75&lt;&gt;0),COUNT($B$11:B74)+1,"")</f>
        <v/>
      </c>
      <c r="C75" s="72"/>
      <c r="D75" s="141"/>
      <c r="E75" s="180"/>
      <c r="F75" s="107"/>
      <c r="G75" s="66"/>
      <c r="H75" s="174"/>
      <c r="I75" s="166"/>
      <c r="J75" s="206"/>
      <c r="K75" s="156" t="str">
        <f t="shared" si="0"/>
        <v/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>
      <c r="A76" s="166"/>
      <c r="B76" s="178" t="str">
        <f>IF(AND(G76&lt;&gt;"",H76&gt;0,I76&lt;&gt;"",J76&lt;&gt;0,K76&lt;&gt;0),COUNT($B$11:B75)+1,"")</f>
        <v/>
      </c>
      <c r="C76" s="72"/>
      <c r="D76" s="141"/>
      <c r="E76" s="180"/>
      <c r="F76" s="107"/>
      <c r="G76" s="66"/>
      <c r="H76" s="174"/>
      <c r="I76" s="166"/>
      <c r="J76" s="206"/>
      <c r="K76" s="156" t="str">
        <f t="shared" si="0"/>
        <v/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>
      <c r="A77" s="166"/>
      <c r="B77" s="178" t="str">
        <f>IF(AND(G77&lt;&gt;"",H77&gt;0,I77&lt;&gt;"",J77&lt;&gt;0,K77&lt;&gt;0),COUNT($B$11:B76)+1,"")</f>
        <v/>
      </c>
      <c r="C77" s="72"/>
      <c r="D77" s="141"/>
      <c r="E77" s="180"/>
      <c r="F77" s="107"/>
      <c r="G77" s="66"/>
      <c r="H77" s="174"/>
      <c r="I77" s="166"/>
      <c r="J77" s="206"/>
      <c r="K77" s="156" t="str">
        <f t="shared" si="0"/>
        <v/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206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206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206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206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206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206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206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206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206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206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206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206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206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206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206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206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206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206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206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206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206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206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206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206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206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206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206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206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206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206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206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206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base!$I$2:$I$120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base!$I$2:$I$121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base!$N$2:$N$28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9000000}">
          <x14:formula1>
            <xm:f>base!$N$2:$N$29</xm:f>
          </x14:formula1>
          <xm:sqref>D12:D1048576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workbookViewId="0">
      <selection activeCell="A13" sqref="A13"/>
    </sheetView>
  </sheetViews>
  <sheetFormatPr defaultRowHeight="1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>
      <c r="A1" s="254" t="s">
        <v>3679</v>
      </c>
      <c r="B1" s="255"/>
      <c r="C1" s="255"/>
      <c r="D1" s="255"/>
      <c r="E1" s="255"/>
      <c r="F1" s="255"/>
      <c r="G1" s="255"/>
      <c r="H1" s="256"/>
      <c r="I1" s="151"/>
      <c r="J1" s="152"/>
      <c r="K1" s="2"/>
      <c r="L1" s="1"/>
    </row>
    <row r="2" spans="1:12" s="29" customFormat="1" ht="15.75" thickBot="1">
      <c r="A2" s="33" t="s">
        <v>0</v>
      </c>
      <c r="B2" s="34"/>
      <c r="C2" s="263" t="str">
        <f>IF(Identificação!B2=0,"",Identificação!B2)</f>
        <v>Tomada de Preços</v>
      </c>
      <c r="D2" s="263"/>
      <c r="E2" s="30" t="s">
        <v>151</v>
      </c>
      <c r="F2" s="31">
        <f>IF(Identificação!E2=0,"",Identificação!E2)</f>
        <v>5</v>
      </c>
      <c r="G2" s="30" t="s">
        <v>152</v>
      </c>
      <c r="H2" s="32">
        <f>IF(Identificação!G2=0,"",Identificação!G2)</f>
        <v>2021</v>
      </c>
      <c r="I2" s="153"/>
      <c r="J2" s="153"/>
      <c r="K2" s="2"/>
    </row>
    <row r="3" spans="1:12" s="29" customFormat="1" ht="30.75" customHeight="1" thickBot="1">
      <c r="A3" s="261" t="s">
        <v>153</v>
      </c>
      <c r="B3" s="262"/>
      <c r="C3" s="259" t="str">
        <f>IF(Identificação!B3=0,"",Identificação!B3)</f>
        <v>PAVIMENTAÇÃO DA ESTRADA BENTO GONÇALVES TRECHO KM 12 + 490,44 À 12 + 846,04</v>
      </c>
      <c r="D3" s="259"/>
      <c r="E3" s="259"/>
      <c r="F3" s="259"/>
      <c r="G3" s="259"/>
      <c r="H3" s="260"/>
      <c r="I3" s="153"/>
      <c r="J3" s="153"/>
    </row>
    <row r="4" spans="1:12" s="29" customFormat="1" ht="15.75" thickBot="1">
      <c r="A4" s="19" t="s">
        <v>3791</v>
      </c>
      <c r="B4" s="27"/>
      <c r="C4" s="216"/>
      <c r="D4" s="216"/>
      <c r="E4" s="216"/>
      <c r="F4" s="216"/>
      <c r="G4" s="23" t="s">
        <v>3753</v>
      </c>
      <c r="H4" s="125"/>
      <c r="I4" s="153"/>
      <c r="J4" s="153"/>
    </row>
    <row r="5" spans="1:12" s="29" customFormat="1" ht="15.75" thickBot="1">
      <c r="A5" s="16" t="s">
        <v>169</v>
      </c>
      <c r="B5" s="23"/>
      <c r="C5" s="264" t="str">
        <f>IF(Identificação!B5=0,"",Identificação!B5)</f>
        <v>Obras e Serviços de Engenharia</v>
      </c>
      <c r="D5" s="265"/>
      <c r="E5" s="26"/>
      <c r="F5" s="20"/>
      <c r="G5" s="21"/>
      <c r="H5" s="22"/>
      <c r="I5" s="153"/>
      <c r="J5" s="153"/>
    </row>
    <row r="6" spans="1:12" s="29" customFormat="1" ht="15.75" thickBot="1">
      <c r="A6" s="12" t="s">
        <v>172</v>
      </c>
      <c r="B6" s="13"/>
      <c r="C6" s="257">
        <f>SUMIFS(H12:H39953,B12:B39953,"&gt;0",H12:H39953,"&lt;&gt;0")</f>
        <v>0</v>
      </c>
      <c r="D6" s="258"/>
      <c r="E6" s="5"/>
      <c r="F6" s="5"/>
      <c r="G6" s="6"/>
      <c r="I6" s="153"/>
      <c r="J6" s="153"/>
    </row>
    <row r="7" spans="1:12" s="29" customFormat="1">
      <c r="A7" s="168" t="s">
        <v>3821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>
      <c r="A8" s="165" t="s">
        <v>3942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>
      <c r="A10" s="248" t="s">
        <v>3754</v>
      </c>
      <c r="B10" s="248" t="s">
        <v>3755</v>
      </c>
      <c r="C10" s="248" t="s">
        <v>3677</v>
      </c>
      <c r="D10" s="250" t="s">
        <v>3756</v>
      </c>
      <c r="E10" s="252" t="s">
        <v>171</v>
      </c>
      <c r="F10" s="253"/>
      <c r="G10" s="253"/>
      <c r="H10" s="253"/>
      <c r="I10" s="253"/>
      <c r="J10" s="253"/>
      <c r="K10" s="253"/>
    </row>
    <row r="11" spans="1:12" s="28" customFormat="1" ht="45">
      <c r="A11" s="249"/>
      <c r="B11" s="249"/>
      <c r="C11" s="249"/>
      <c r="D11" s="251"/>
      <c r="E11" s="85" t="s">
        <v>3757</v>
      </c>
      <c r="F11" s="24" t="s">
        <v>3758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>
      <c r="A12" s="105" t="str">
        <f>IF('Orçamento-base'!A12&gt;0,'Orçamento-base'!A12,"")</f>
        <v/>
      </c>
      <c r="B12" s="162">
        <f>'Orçamento-base'!B12</f>
        <v>1</v>
      </c>
      <c r="C12" s="105" t="str">
        <f>IF('Orçamento-base'!C12&gt;0,'Orçamento-base'!C12,"")</f>
        <v/>
      </c>
      <c r="D12" s="86" t="str">
        <f>IF('Orçamento-base'!G12&gt;0,'Orçamento-base'!G12,"")</f>
        <v>Serviço</v>
      </c>
      <c r="E12" s="176" t="str">
        <f>IF('Orçamento-base'!H12&gt;0,'Orçamento-base'!H12,"")</f>
        <v>Quanidade</v>
      </c>
      <c r="F12" s="86" t="str">
        <f>IF('Orçamento-base'!I12&gt;0,'Orçamento-base'!I12,"")</f>
        <v>Unidade</v>
      </c>
      <c r="G12" s="174"/>
      <c r="H12" s="86" t="str">
        <f>IFERROR(IF(E12*G12&lt;&gt;0,ROUND(ROUND(E12,4)*ROUND(G12,4),2),""),"")</f>
        <v/>
      </c>
      <c r="I12" s="148"/>
      <c r="J12" s="148"/>
      <c r="K12" s="71"/>
    </row>
    <row r="13" spans="1:12">
      <c r="A13" s="105" t="str">
        <f>IF('Orçamento-base'!A13&gt;0,'Orçamento-base'!A13,"")</f>
        <v/>
      </c>
      <c r="B13" s="162" t="str">
        <f>'Orçamento-base'!B13</f>
        <v/>
      </c>
      <c r="C13" s="105" t="str">
        <f>IF('Orçamento-base'!C13&gt;0,'Orçamento-base'!C13,"")</f>
        <v/>
      </c>
      <c r="D13" s="86" t="str">
        <f>IF('Orçamento-base'!G13&gt;0,'Orçamento-base'!G13,"")</f>
        <v>DIVERSOS</v>
      </c>
      <c r="E13" s="176" t="str">
        <f>IF('Orçamento-base'!H13&gt;0,'Orçamento-base'!H13,"")</f>
        <v/>
      </c>
      <c r="F13" s="86" t="str">
        <f>IF('Orçamento-base'!I13&gt;0,'Orçamento-base'!I13,"")</f>
        <v/>
      </c>
      <c r="G13" s="174"/>
      <c r="H13" s="167" t="str">
        <f>IFERROR(IF(E13*G13&lt;&gt;0,ROUND(ROUND(E13,4)*ROUND(G13,4),2),""),"")</f>
        <v/>
      </c>
      <c r="I13" s="148"/>
      <c r="J13" s="148"/>
      <c r="K13" s="71"/>
      <c r="L13" s="65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>
      <c r="A1" s="135" t="s">
        <v>169</v>
      </c>
      <c r="B1" s="135" t="s">
        <v>3790</v>
      </c>
      <c r="C1" s="135" t="s">
        <v>177</v>
      </c>
      <c r="D1" s="135" t="s">
        <v>3799</v>
      </c>
      <c r="E1" s="135" t="s">
        <v>178</v>
      </c>
    </row>
    <row r="2" spans="1:5" ht="15.75" thickBot="1">
      <c r="A2" s="128" t="s">
        <v>3683</v>
      </c>
      <c r="B2" s="136">
        <v>736</v>
      </c>
      <c r="C2" s="128" t="s">
        <v>3789</v>
      </c>
      <c r="D2" s="136">
        <v>460</v>
      </c>
      <c r="E2" s="128" t="s">
        <v>1289</v>
      </c>
    </row>
    <row r="3" spans="1:5" ht="15.75" thickBot="1">
      <c r="A3" s="128" t="s">
        <v>3683</v>
      </c>
      <c r="B3" s="136">
        <v>736</v>
      </c>
      <c r="C3" s="128" t="s">
        <v>3789</v>
      </c>
      <c r="D3" s="136">
        <v>640</v>
      </c>
      <c r="E3" s="128" t="s">
        <v>1290</v>
      </c>
    </row>
    <row r="4" spans="1:5" ht="15.75" thickBot="1">
      <c r="A4" s="128" t="s">
        <v>3683</v>
      </c>
      <c r="B4" s="136">
        <v>736</v>
      </c>
      <c r="C4" s="128" t="s">
        <v>3789</v>
      </c>
      <c r="D4" s="136">
        <v>641</v>
      </c>
      <c r="E4" s="128" t="s">
        <v>1291</v>
      </c>
    </row>
    <row r="5" spans="1:5" ht="15.75" thickBot="1">
      <c r="A5" s="128" t="s">
        <v>3683</v>
      </c>
      <c r="B5" s="136">
        <v>736</v>
      </c>
      <c r="C5" s="128" t="s">
        <v>3789</v>
      </c>
      <c r="D5" s="136">
        <v>643</v>
      </c>
      <c r="E5" s="128" t="s">
        <v>1293</v>
      </c>
    </row>
    <row r="6" spans="1:5" ht="15.75" thickBot="1">
      <c r="A6" s="128" t="s">
        <v>3683</v>
      </c>
      <c r="B6" s="136">
        <v>736</v>
      </c>
      <c r="C6" s="128" t="s">
        <v>3789</v>
      </c>
      <c r="D6" s="136">
        <v>642</v>
      </c>
      <c r="E6" s="128" t="s">
        <v>1292</v>
      </c>
    </row>
    <row r="7" spans="1:5" ht="15.75" thickBot="1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3810</v>
      </c>
    </row>
    <row r="1052" spans="1:5" ht="15.75" thickBot="1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3804</v>
      </c>
    </row>
    <row r="1053" spans="1:5" ht="15.75" thickBot="1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3820</v>
      </c>
    </row>
    <row r="1056" spans="1:5" ht="15.75" thickBot="1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3817</v>
      </c>
    </row>
    <row r="1086" spans="1:5" ht="15.75" thickBot="1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3818</v>
      </c>
    </row>
    <row r="1090" spans="1:5" ht="15.75" thickBot="1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3805</v>
      </c>
    </row>
    <row r="1104" spans="1:5" ht="15.75" thickBot="1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3819</v>
      </c>
    </row>
    <row r="1120" spans="1:5" ht="15.75" thickBot="1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3803</v>
      </c>
    </row>
    <row r="1127" spans="1:5" ht="15.75" thickBot="1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3811</v>
      </c>
    </row>
    <row r="1135" spans="1:5" ht="15.75" thickBot="1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3806</v>
      </c>
    </row>
    <row r="1139" spans="1:5" ht="15.75" thickBot="1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3808</v>
      </c>
    </row>
    <row r="1141" spans="1:5" ht="15.75" thickBot="1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3807</v>
      </c>
    </row>
    <row r="1143" spans="1:5" ht="15.75" thickBot="1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3809</v>
      </c>
    </row>
    <row r="1160" spans="1:5" ht="15.75" thickBot="1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3815</v>
      </c>
    </row>
    <row r="1207" spans="1:5" ht="15.75" thickBot="1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3813</v>
      </c>
    </row>
    <row r="1210" spans="1:5" ht="15.75" thickBot="1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3814</v>
      </c>
    </row>
    <row r="1217" spans="1:5" ht="15.75" thickBot="1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3812</v>
      </c>
    </row>
    <row r="1242" spans="1:5" ht="15.75" thickBot="1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>
      <c r="A1468" s="128" t="s">
        <v>3684</v>
      </c>
      <c r="B1468" s="136">
        <v>736</v>
      </c>
      <c r="C1468" s="128" t="s">
        <v>3789</v>
      </c>
      <c r="D1468" s="136">
        <v>460</v>
      </c>
      <c r="E1468" s="128" t="s">
        <v>1289</v>
      </c>
    </row>
    <row r="1469" spans="1:5" ht="15.75" thickBot="1">
      <c r="A1469" s="128" t="s">
        <v>3684</v>
      </c>
      <c r="B1469" s="136">
        <v>736</v>
      </c>
      <c r="C1469" s="128" t="s">
        <v>3789</v>
      </c>
      <c r="D1469" s="136">
        <v>640</v>
      </c>
      <c r="E1469" s="128" t="s">
        <v>1290</v>
      </c>
    </row>
    <row r="1470" spans="1:5" ht="15.75" thickBot="1">
      <c r="A1470" s="128" t="s">
        <v>3684</v>
      </c>
      <c r="B1470" s="136">
        <v>736</v>
      </c>
      <c r="C1470" s="128" t="s">
        <v>3789</v>
      </c>
      <c r="D1470" s="136">
        <v>641</v>
      </c>
      <c r="E1470" s="128" t="s">
        <v>1291</v>
      </c>
    </row>
    <row r="1471" spans="1:5" ht="15.75" thickBot="1">
      <c r="A1471" s="128" t="s">
        <v>3684</v>
      </c>
      <c r="B1471" s="136">
        <v>736</v>
      </c>
      <c r="C1471" s="128" t="s">
        <v>3789</v>
      </c>
      <c r="D1471" s="136">
        <v>643</v>
      </c>
      <c r="E1471" s="128" t="s">
        <v>1293</v>
      </c>
    </row>
    <row r="1472" spans="1:5" ht="15.75" thickBot="1">
      <c r="A1472" s="128" t="s">
        <v>3684</v>
      </c>
      <c r="B1472" s="136">
        <v>736</v>
      </c>
      <c r="C1472" s="128" t="s">
        <v>3789</v>
      </c>
      <c r="D1472" s="136">
        <v>642</v>
      </c>
      <c r="E1472" s="128" t="s">
        <v>1292</v>
      </c>
    </row>
    <row r="1473" spans="1:5" ht="15.75" thickBot="1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3810</v>
      </c>
    </row>
    <row r="2517" spans="1:5" ht="15.75" thickBot="1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3804</v>
      </c>
    </row>
    <row r="2518" spans="1:5" ht="15.75" thickBot="1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3820</v>
      </c>
    </row>
    <row r="2521" spans="1:5" ht="15.75" thickBot="1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3817</v>
      </c>
    </row>
    <row r="2551" spans="1:5" ht="15.75" thickBot="1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3818</v>
      </c>
    </row>
    <row r="2555" spans="1:5" ht="15.75" thickBot="1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3805</v>
      </c>
    </row>
    <row r="2569" spans="1:5" ht="15.75" thickBot="1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3819</v>
      </c>
    </row>
    <row r="2585" spans="1:5" ht="15.75" thickBot="1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3803</v>
      </c>
    </row>
    <row r="2592" spans="1:5" ht="15.75" thickBot="1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3811</v>
      </c>
    </row>
    <row r="2600" spans="1:5" ht="15.75" thickBot="1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3806</v>
      </c>
    </row>
    <row r="2604" spans="1:5" ht="15.75" thickBot="1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3808</v>
      </c>
    </row>
    <row r="2606" spans="1:5" ht="15.75" thickBot="1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3807</v>
      </c>
    </row>
    <row r="2608" spans="1:5" ht="15.75" thickBot="1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3809</v>
      </c>
    </row>
    <row r="2625" spans="1:5" ht="15.75" thickBot="1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3815</v>
      </c>
    </row>
    <row r="2672" spans="1:5" ht="15.75" thickBot="1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3813</v>
      </c>
    </row>
    <row r="2675" spans="1:5" ht="15.75" thickBot="1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3814</v>
      </c>
    </row>
    <row r="2682" spans="1:5" ht="15.75" thickBot="1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3812</v>
      </c>
    </row>
    <row r="2707" spans="1:5" ht="15.75" thickBot="1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3796</v>
      </c>
    </row>
    <row r="3209" spans="1:5" ht="15.75" thickBot="1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3797</v>
      </c>
    </row>
    <row r="3244" spans="1:5" ht="15.75" thickBot="1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3798</v>
      </c>
    </row>
    <row r="3306" spans="1:5" ht="15.75" thickBot="1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>
      <c r="A3484" s="137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>
      <c r="A1" s="119" t="s">
        <v>169</v>
      </c>
      <c r="B1" s="116" t="s">
        <v>3786</v>
      </c>
      <c r="C1" s="116" t="s">
        <v>177</v>
      </c>
      <c r="D1" s="116" t="s">
        <v>3787</v>
      </c>
      <c r="E1" s="116" t="s">
        <v>3788</v>
      </c>
      <c r="F1" s="119" t="s">
        <v>169</v>
      </c>
      <c r="G1" s="116" t="s">
        <v>3790</v>
      </c>
      <c r="H1" s="116" t="s">
        <v>177</v>
      </c>
    </row>
    <row r="2" spans="1:8" ht="15.75" thickBot="1">
      <c r="A2" s="118" t="s">
        <v>3683</v>
      </c>
      <c r="B2" s="120">
        <v>2</v>
      </c>
      <c r="C2" s="120" t="s">
        <v>65</v>
      </c>
      <c r="D2" s="121">
        <v>1</v>
      </c>
      <c r="E2" s="121" t="str">
        <f>IF(A2=$F$2,B2,"")</f>
        <v/>
      </c>
      <c r="F2" s="121" t="str">
        <f>IF(Identificação!$B$5=0,"",Identificação!$B$5)</f>
        <v>Obras e Serviços de Engenharia</v>
      </c>
      <c r="G2" s="121">
        <f>IFERROR(SMALL($E$2:$E$250,D2),"")</f>
        <v>7</v>
      </c>
      <c r="H2" s="121" t="str">
        <f>IFERROR(VLOOKUP(G2,base!$C$2:$D$133,2,FALSE),"")</f>
        <v>serviços de engenharia/obras: resíduos sólidos</v>
      </c>
    </row>
    <row r="3" spans="1:8" ht="15.75" thickBot="1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8</v>
      </c>
      <c r="H3" s="121" t="str">
        <f>IFERROR(VLOOKUP(G3,base!$C$2:$D$133,2,FALSE),"")</f>
        <v>serviços de engenharia/obras: edificações</v>
      </c>
    </row>
    <row r="4" spans="1:8" ht="15.75" thickBot="1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9</v>
      </c>
      <c r="H4" s="121" t="str">
        <f>IFERROR(VLOOKUP(G4,base!$C$2:$D$133,2,FALSE),"")</f>
        <v>serviços de engenharia/obras: rodovias, ferrovias e aeroportos</v>
      </c>
    </row>
    <row r="5" spans="1:8" ht="15.75" thickBot="1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10</v>
      </c>
      <c r="H5" s="121" t="str">
        <f>IFERROR(VLOOKUP(G5,base!$C$2:$D$133,2,FALSE),"")</f>
        <v>serviços de engenharia/obras: obras-de-arte-especiais</v>
      </c>
    </row>
    <row r="6" spans="1:8" ht="15.75" thickBot="1">
      <c r="A6" s="118" t="s">
        <v>170</v>
      </c>
      <c r="B6" s="120">
        <v>7</v>
      </c>
      <c r="C6" s="120" t="s">
        <v>123</v>
      </c>
      <c r="D6" s="121">
        <v>5</v>
      </c>
      <c r="E6" s="121">
        <f t="shared" si="0"/>
        <v>7</v>
      </c>
      <c r="G6" s="121">
        <f t="shared" si="1"/>
        <v>11</v>
      </c>
      <c r="H6" s="121" t="str">
        <f>IFERROR(VLOOKUP(G6,base!$C$2:$D$133,2,FALSE),"")</f>
        <v>serviços de engenharia/obras: urbanização</v>
      </c>
    </row>
    <row r="7" spans="1:8" ht="15.75" thickBot="1">
      <c r="A7" s="118" t="s">
        <v>170</v>
      </c>
      <c r="B7" s="120">
        <v>8</v>
      </c>
      <c r="C7" s="120" t="s">
        <v>118</v>
      </c>
      <c r="D7" s="121">
        <v>6</v>
      </c>
      <c r="E7" s="121">
        <f t="shared" si="0"/>
        <v>8</v>
      </c>
      <c r="G7" s="121">
        <f t="shared" si="1"/>
        <v>12</v>
      </c>
      <c r="H7" s="121" t="str">
        <f>IFERROR(VLOOKUP(G7,base!$C$2:$D$133,2,FALSE),"")</f>
        <v>serviços de engenharia/obras: infraestrutura de energia</v>
      </c>
    </row>
    <row r="8" spans="1:8" ht="15.75" thickBot="1">
      <c r="A8" s="118" t="s">
        <v>170</v>
      </c>
      <c r="B8" s="120">
        <v>9</v>
      </c>
      <c r="C8" s="120" t="s">
        <v>124</v>
      </c>
      <c r="D8" s="121">
        <v>7</v>
      </c>
      <c r="E8" s="121">
        <f t="shared" si="0"/>
        <v>9</v>
      </c>
      <c r="G8" s="121">
        <f t="shared" si="1"/>
        <v>13</v>
      </c>
      <c r="H8" s="121" t="str">
        <f>IFERROR(VLOOKUP(G8,base!$C$2:$D$133,2,FALSE),"")</f>
        <v>serviços de engenharia/obras: saneamento</v>
      </c>
    </row>
    <row r="9" spans="1:8" ht="15.75" thickBot="1">
      <c r="A9" s="118" t="s">
        <v>170</v>
      </c>
      <c r="B9" s="120">
        <v>10</v>
      </c>
      <c r="C9" s="120" t="s">
        <v>122</v>
      </c>
      <c r="D9" s="121">
        <v>8</v>
      </c>
      <c r="E9" s="121">
        <f t="shared" si="0"/>
        <v>10</v>
      </c>
      <c r="G9" s="121">
        <f t="shared" si="1"/>
        <v>14</v>
      </c>
      <c r="H9" s="121" t="str">
        <f>IFERROR(VLOOKUP(G9,base!$C$2:$D$133,2,FALSE),"")</f>
        <v>serviços de engenharia/obras: obras portuárias, marítimas e fluviais</v>
      </c>
    </row>
    <row r="10" spans="1:8" ht="15.75" thickBot="1">
      <c r="A10" s="118" t="s">
        <v>170</v>
      </c>
      <c r="B10" s="120">
        <v>11</v>
      </c>
      <c r="C10" s="120" t="s">
        <v>128</v>
      </c>
      <c r="D10" s="121">
        <v>9</v>
      </c>
      <c r="E10" s="121">
        <f t="shared" si="0"/>
        <v>11</v>
      </c>
      <c r="G10" s="121">
        <f t="shared" si="1"/>
        <v>15</v>
      </c>
      <c r="H10" s="121" t="str">
        <f>IFERROR(VLOOKUP(G10,base!$C$2:$D$133,2,FALSE),"")</f>
        <v>serviços de engenharia/obras: serviços especializados para construção</v>
      </c>
    </row>
    <row r="11" spans="1:8" ht="15.75" thickBot="1">
      <c r="A11" s="118" t="s">
        <v>170</v>
      </c>
      <c r="B11" s="120">
        <v>12</v>
      </c>
      <c r="C11" s="120" t="s">
        <v>119</v>
      </c>
      <c r="D11" s="121">
        <v>10</v>
      </c>
      <c r="E11" s="121">
        <f t="shared" si="0"/>
        <v>12</v>
      </c>
      <c r="G11" s="121">
        <f t="shared" si="1"/>
        <v>16</v>
      </c>
      <c r="H11" s="121" t="str">
        <f>IFERROR(VLOOKUP(G11,base!$C$2:$D$133,2,FALSE),"")</f>
        <v>serviços de engenharia/obras: inst. elétricas, hidráulicas e outras inst. em construções</v>
      </c>
    </row>
    <row r="12" spans="1:8" ht="15.75" thickBot="1">
      <c r="A12" s="118" t="s">
        <v>170</v>
      </c>
      <c r="B12" s="120">
        <v>13</v>
      </c>
      <c r="C12" s="120" t="s">
        <v>125</v>
      </c>
      <c r="D12" s="121">
        <v>11</v>
      </c>
      <c r="E12" s="121">
        <f t="shared" si="0"/>
        <v>13</v>
      </c>
      <c r="G12" s="121">
        <f t="shared" si="1"/>
        <v>17</v>
      </c>
      <c r="H12" s="121" t="str">
        <f>IFERROR(VLOOKUP(G12,base!$C$2:$D$133,2,FALSE),"")</f>
        <v>serviços de engenharia/obras: serviços técnicos de engenharia e arquitetura</v>
      </c>
    </row>
    <row r="13" spans="1:8" ht="15.75" thickBot="1">
      <c r="A13" s="118" t="s">
        <v>170</v>
      </c>
      <c r="B13" s="120">
        <v>14</v>
      </c>
      <c r="C13" s="120" t="s">
        <v>121</v>
      </c>
      <c r="D13" s="121">
        <v>12</v>
      </c>
      <c r="E13" s="121">
        <f t="shared" si="0"/>
        <v>14</v>
      </c>
      <c r="G13" s="121" t="str">
        <f t="shared" si="1"/>
        <v/>
      </c>
      <c r="H13" s="121" t="str">
        <f>IFERROR(VLOOKUP(G13,base!$C$2:$D$133,2,FALSE),"")</f>
        <v/>
      </c>
    </row>
    <row r="14" spans="1:8" ht="15.75" thickBot="1">
      <c r="A14" s="118" t="s">
        <v>170</v>
      </c>
      <c r="B14" s="120">
        <v>15</v>
      </c>
      <c r="C14" s="120" t="s">
        <v>126</v>
      </c>
      <c r="D14" s="121">
        <v>13</v>
      </c>
      <c r="E14" s="121">
        <f t="shared" si="0"/>
        <v>15</v>
      </c>
      <c r="G14" s="121" t="str">
        <f t="shared" si="1"/>
        <v/>
      </c>
      <c r="H14" s="121" t="str">
        <f>IFERROR(VLOOKUP(G14,base!$C$2:$D$133,2,FALSE),"")</f>
        <v/>
      </c>
    </row>
    <row r="15" spans="1:8" ht="15.75" thickBot="1">
      <c r="A15" s="118" t="s">
        <v>170</v>
      </c>
      <c r="B15" s="120">
        <v>16</v>
      </c>
      <c r="C15" s="120" t="s">
        <v>120</v>
      </c>
      <c r="D15" s="121">
        <v>14</v>
      </c>
      <c r="E15" s="121">
        <f t="shared" si="0"/>
        <v>16</v>
      </c>
      <c r="G15" s="121" t="str">
        <f t="shared" si="1"/>
        <v/>
      </c>
      <c r="H15" s="121" t="str">
        <f>IFERROR(VLOOKUP(G15,base!$C$2:$D$133,2,FALSE),"")</f>
        <v/>
      </c>
    </row>
    <row r="16" spans="1:8" ht="15.75" thickBot="1">
      <c r="A16" s="118" t="s">
        <v>170</v>
      </c>
      <c r="B16" s="120">
        <v>17</v>
      </c>
      <c r="C16" s="120" t="s">
        <v>127</v>
      </c>
      <c r="D16" s="121">
        <v>15</v>
      </c>
      <c r="E16" s="121">
        <f t="shared" si="0"/>
        <v>17</v>
      </c>
      <c r="G16" s="121" t="str">
        <f t="shared" si="1"/>
        <v/>
      </c>
      <c r="H16" s="121" t="str">
        <f>IFERROR(VLOOKUP(G16,base!$C$2:$D$133,2,FALSE),"")</f>
        <v/>
      </c>
    </row>
    <row r="17" spans="1:8" ht="15.75" thickBot="1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 t="str">
        <f t="shared" si="1"/>
        <v/>
      </c>
      <c r="H17" s="121" t="str">
        <f>IFERROR(VLOOKUP(G17,base!$C$2:$D$133,2,FALSE),"")</f>
        <v/>
      </c>
    </row>
    <row r="18" spans="1:8" ht="15.75" thickBot="1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 t="str">
        <f t="shared" si="1"/>
        <v/>
      </c>
      <c r="H18" s="121" t="str">
        <f>IFERROR(VLOOKUP(G18,base!$C$2:$D$133,2,FALSE),"")</f>
        <v/>
      </c>
    </row>
    <row r="19" spans="1:8" ht="15.75" thickBot="1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 t="str">
        <f t="shared" si="1"/>
        <v/>
      </c>
      <c r="H19" s="121" t="str">
        <f>IFERROR(VLOOKUP(G19,base!$C$2:$D$133,2,FALSE),"")</f>
        <v/>
      </c>
    </row>
    <row r="20" spans="1:8" ht="15.75" thickBot="1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 t="str">
        <f t="shared" si="1"/>
        <v/>
      </c>
      <c r="H20" s="121" t="str">
        <f>IFERROR(VLOOKUP(G20,base!$C$2:$D$133,2,FALSE),"")</f>
        <v/>
      </c>
    </row>
    <row r="21" spans="1:8" ht="15.75" thickBot="1">
      <c r="A21" s="118" t="s">
        <v>3683</v>
      </c>
      <c r="B21" s="120">
        <v>33</v>
      </c>
      <c r="C21" s="120" t="s">
        <v>94</v>
      </c>
      <c r="D21" s="121">
        <v>20</v>
      </c>
      <c r="E21" s="121" t="str">
        <f t="shared" si="0"/>
        <v/>
      </c>
      <c r="G21" s="121" t="str">
        <f t="shared" si="1"/>
        <v/>
      </c>
      <c r="H21" s="121" t="str">
        <f>IFERROR(VLOOKUP(G21,base!$C$2:$D$133,2,FALSE),"")</f>
        <v/>
      </c>
    </row>
    <row r="22" spans="1:8" ht="15.75" thickBot="1">
      <c r="A22" s="118" t="s">
        <v>3683</v>
      </c>
      <c r="B22" s="120">
        <v>34</v>
      </c>
      <c r="C22" s="120" t="s">
        <v>96</v>
      </c>
      <c r="D22" s="121">
        <v>21</v>
      </c>
      <c r="E22" s="121" t="str">
        <f t="shared" si="0"/>
        <v/>
      </c>
      <c r="G22" s="121" t="str">
        <f t="shared" si="1"/>
        <v/>
      </c>
      <c r="H22" s="121" t="str">
        <f>IFERROR(VLOOKUP(G22,base!$C$2:$D$133,2,FALSE),"")</f>
        <v/>
      </c>
    </row>
    <row r="23" spans="1:8" ht="15.75" thickBot="1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 t="str">
        <f t="shared" si="1"/>
        <v/>
      </c>
      <c r="H23" s="121" t="str">
        <f>IFERROR(VLOOKUP(G23,base!$C$2:$D$133,2,FALSE),"")</f>
        <v/>
      </c>
    </row>
    <row r="24" spans="1:8" ht="15.75" thickBot="1">
      <c r="A24" s="118" t="s">
        <v>3683</v>
      </c>
      <c r="B24" s="120">
        <v>35</v>
      </c>
      <c r="C24" s="120" t="s">
        <v>50</v>
      </c>
      <c r="D24" s="121">
        <v>23</v>
      </c>
      <c r="E24" s="121" t="str">
        <f t="shared" si="0"/>
        <v/>
      </c>
      <c r="G24" s="121" t="str">
        <f t="shared" si="1"/>
        <v/>
      </c>
      <c r="H24" s="121" t="str">
        <f>IFERROR(VLOOKUP(G24,base!$C$2:$D$133,2,FALSE),"")</f>
        <v/>
      </c>
    </row>
    <row r="25" spans="1:8" ht="15.75" thickBot="1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 t="str">
        <f t="shared" si="1"/>
        <v/>
      </c>
      <c r="H25" s="121" t="str">
        <f>IFERROR(VLOOKUP(G25,base!$C$2:$D$133,2,FALSE),"")</f>
        <v/>
      </c>
    </row>
    <row r="26" spans="1:8" ht="15.75" thickBot="1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 t="str">
        <f t="shared" si="1"/>
        <v/>
      </c>
      <c r="H26" s="121" t="str">
        <f>IFERROR(VLOOKUP(G26,base!$C$2:$D$133,2,FALSE),"")</f>
        <v/>
      </c>
    </row>
    <row r="27" spans="1:8" ht="15.75" thickBot="1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 t="str">
        <f t="shared" si="1"/>
        <v/>
      </c>
      <c r="H27" s="121" t="str">
        <f>IFERROR(VLOOKUP(G27,base!$C$2:$D$133,2,FALSE),"")</f>
        <v/>
      </c>
    </row>
    <row r="28" spans="1:8" ht="15.75" thickBot="1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 t="str">
        <f t="shared" si="1"/>
        <v/>
      </c>
      <c r="H28" s="121" t="str">
        <f>IFERROR(VLOOKUP(G28,base!$C$2:$D$133,2,FALSE),"")</f>
        <v/>
      </c>
    </row>
    <row r="29" spans="1:8" ht="15.75" thickBot="1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 t="str">
        <f t="shared" si="1"/>
        <v/>
      </c>
      <c r="H29" s="121" t="str">
        <f>IFERROR(VLOOKUP(G29,base!$C$2:$D$133,2,FALSE),"")</f>
        <v/>
      </c>
    </row>
    <row r="30" spans="1:8" ht="15.75" thickBot="1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 t="str">
        <f t="shared" si="1"/>
        <v/>
      </c>
      <c r="H30" s="121" t="str">
        <f>IFERROR(VLOOKUP(G30,base!$C$2:$D$133,2,FALSE),"")</f>
        <v/>
      </c>
    </row>
    <row r="31" spans="1:8" ht="15.75" thickBot="1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 t="str">
        <f t="shared" si="1"/>
        <v/>
      </c>
      <c r="H31" s="121" t="str">
        <f>IFERROR(VLOOKUP(G31,base!$C$2:$D$133,2,FALSE),"")</f>
        <v/>
      </c>
    </row>
    <row r="32" spans="1:8" ht="15.75" thickBot="1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 t="str">
        <f t="shared" si="1"/>
        <v/>
      </c>
      <c r="H32" s="121" t="str">
        <f>IFERROR(VLOOKUP(G32,base!$C$2:$D$133,2,FALSE),"")</f>
        <v/>
      </c>
    </row>
    <row r="33" spans="1:8" ht="15.75" thickBot="1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 t="str">
        <f t="shared" si="1"/>
        <v/>
      </c>
      <c r="H33" s="121" t="str">
        <f>IFERROR(VLOOKUP(G33,base!$C$2:$D$133,2,FALSE),"")</f>
        <v/>
      </c>
    </row>
    <row r="34" spans="1:8" ht="15.75" thickBot="1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 t="str">
        <f t="shared" si="1"/>
        <v/>
      </c>
      <c r="H34" s="121" t="str">
        <f>IFERROR(VLOOKUP(G34,base!$C$2:$D$133,2,FALSE),"")</f>
        <v/>
      </c>
    </row>
    <row r="35" spans="1:8" ht="15.75" thickBot="1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 t="str">
        <f t="shared" si="1"/>
        <v/>
      </c>
      <c r="H35" s="121" t="str">
        <f>IFERROR(VLOOKUP(G35,base!$C$2:$D$133,2,FALSE),"")</f>
        <v/>
      </c>
    </row>
    <row r="36" spans="1:8" ht="15.75" thickBot="1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 t="str">
        <f t="shared" si="1"/>
        <v/>
      </c>
      <c r="H36" s="121" t="str">
        <f>IFERROR(VLOOKUP(G36,base!$C$2:$D$133,2,FALSE),"")</f>
        <v/>
      </c>
    </row>
    <row r="37" spans="1:8" ht="15.75" thickBot="1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 t="str">
        <f t="shared" si="1"/>
        <v/>
      </c>
      <c r="H37" s="121" t="str">
        <f>IFERROR(VLOOKUP(G37,base!$C$2:$D$133,2,FALSE),"")</f>
        <v/>
      </c>
    </row>
    <row r="38" spans="1:8" ht="15.75" thickBot="1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 t="str">
        <f t="shared" si="1"/>
        <v/>
      </c>
      <c r="H38" s="121" t="str">
        <f>IFERROR(VLOOKUP(G38,base!$C$2:$D$133,2,FALSE),"")</f>
        <v/>
      </c>
    </row>
    <row r="39" spans="1:8" ht="15.75" thickBot="1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 t="str">
        <f t="shared" si="1"/>
        <v/>
      </c>
      <c r="H39" s="121" t="str">
        <f>IFERROR(VLOOKUP(G39,base!$C$2:$D$133,2,FALSE),"")</f>
        <v/>
      </c>
    </row>
    <row r="40" spans="1:8" ht="15.75" thickBot="1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 t="str">
        <f t="shared" si="1"/>
        <v/>
      </c>
      <c r="H40" s="121" t="str">
        <f>IFERROR(VLOOKUP(G40,base!$C$2:$D$133,2,FALSE),"")</f>
        <v/>
      </c>
    </row>
    <row r="41" spans="1:8" ht="15.75" thickBot="1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 t="str">
        <f t="shared" si="1"/>
        <v/>
      </c>
      <c r="H41" s="121" t="str">
        <f>IFERROR(VLOOKUP(G41,base!$C$2:$D$133,2,FALSE),"")</f>
        <v/>
      </c>
    </row>
    <row r="42" spans="1:8" ht="15.75" thickBot="1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 t="str">
        <f t="shared" si="1"/>
        <v/>
      </c>
      <c r="H42" s="121" t="str">
        <f>IFERROR(VLOOKUP(G42,base!$C$2:$D$133,2,FALSE),"")</f>
        <v/>
      </c>
    </row>
    <row r="43" spans="1:8" ht="15.75" thickBot="1">
      <c r="A43" s="118" t="s">
        <v>3683</v>
      </c>
      <c r="B43" s="120">
        <v>64</v>
      </c>
      <c r="C43" s="120" t="s">
        <v>31</v>
      </c>
      <c r="D43" s="121">
        <v>42</v>
      </c>
      <c r="E43" s="121" t="str">
        <f t="shared" si="0"/>
        <v/>
      </c>
      <c r="G43" s="121" t="str">
        <f t="shared" si="1"/>
        <v/>
      </c>
      <c r="H43" s="121" t="str">
        <f>IFERROR(VLOOKUP(G43,base!$C$2:$D$133,2,FALSE),"")</f>
        <v/>
      </c>
    </row>
    <row r="44" spans="1:8" ht="15.75" thickBot="1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 t="str">
        <f t="shared" si="1"/>
        <v/>
      </c>
      <c r="H44" s="121" t="str">
        <f>IFERROR(VLOOKUP(G44,base!$C$2:$D$133,2,FALSE),"")</f>
        <v/>
      </c>
    </row>
    <row r="45" spans="1:8" ht="15.75" thickBot="1">
      <c r="A45" s="118" t="s">
        <v>3683</v>
      </c>
      <c r="B45" s="120">
        <v>70</v>
      </c>
      <c r="C45" s="120" t="s">
        <v>90</v>
      </c>
      <c r="D45" s="121">
        <v>44</v>
      </c>
      <c r="E45" s="121" t="str">
        <f t="shared" si="0"/>
        <v/>
      </c>
      <c r="G45" s="121" t="str">
        <f t="shared" si="1"/>
        <v/>
      </c>
      <c r="H45" s="121" t="str">
        <f>IFERROR(VLOOKUP(G45,base!$C$2:$D$133,2,FALSE),"")</f>
        <v/>
      </c>
    </row>
    <row r="46" spans="1:8" ht="15.75" thickBot="1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 t="str">
        <f t="shared" si="1"/>
        <v/>
      </c>
      <c r="H46" s="121" t="str">
        <f>IFERROR(VLOOKUP(G46,base!$C$2:$D$133,2,FALSE),"")</f>
        <v/>
      </c>
    </row>
    <row r="47" spans="1:8" ht="15.75" thickBot="1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 t="str">
        <f t="shared" si="1"/>
        <v/>
      </c>
      <c r="H47" s="121" t="str">
        <f>IFERROR(VLOOKUP(G47,base!$C$2:$D$133,2,FALSE),"")</f>
        <v/>
      </c>
    </row>
    <row r="48" spans="1:8" ht="15.75" thickBot="1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 t="str">
        <f t="shared" si="1"/>
        <v/>
      </c>
      <c r="H48" s="121" t="str">
        <f>IFERROR(VLOOKUP(G48,base!$C$2:$D$133,2,FALSE),"")</f>
        <v/>
      </c>
    </row>
    <row r="49" spans="1:8" ht="15.75" thickBot="1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 t="str">
        <f t="shared" si="1"/>
        <v/>
      </c>
      <c r="H49" s="121" t="str">
        <f>IFERROR(VLOOKUP(G49,base!$C$2:$D$133,2,FALSE),"")</f>
        <v/>
      </c>
    </row>
    <row r="50" spans="1:8" ht="15.75" thickBot="1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 t="str">
        <f t="shared" si="1"/>
        <v/>
      </c>
      <c r="H50" s="121" t="str">
        <f>IFERROR(VLOOKUP(G50,base!$C$2:$D$133,2,FALSE),"")</f>
        <v/>
      </c>
    </row>
    <row r="51" spans="1:8" ht="15.75" thickBot="1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 t="str">
        <f t="shared" si="1"/>
        <v/>
      </c>
      <c r="H51" s="121" t="str">
        <f>IFERROR(VLOOKUP(G51,base!$C$2:$D$133,2,FALSE),"")</f>
        <v/>
      </c>
    </row>
    <row r="52" spans="1:8" ht="15.75" thickBot="1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 t="str">
        <f t="shared" si="1"/>
        <v/>
      </c>
      <c r="H52" s="121" t="str">
        <f>IFERROR(VLOOKUP(G52,base!$C$2:$D$133,2,FALSE),"")</f>
        <v/>
      </c>
    </row>
    <row r="53" spans="1:8" ht="15.75" thickBot="1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 t="str">
        <f t="shared" si="1"/>
        <v/>
      </c>
      <c r="H53" s="121" t="str">
        <f>IFERROR(VLOOKUP(G53,base!$C$2:$D$133,2,FALSE),"")</f>
        <v/>
      </c>
    </row>
    <row r="54" spans="1:8" ht="15.75" thickBot="1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 t="str">
        <f t="shared" si="1"/>
        <v/>
      </c>
      <c r="H54" s="121" t="str">
        <f>IFERROR(VLOOKUP(G54,base!$C$2:$D$133,2,FALSE),"")</f>
        <v/>
      </c>
    </row>
    <row r="55" spans="1:8" ht="15.75" thickBot="1">
      <c r="A55" s="118" t="s">
        <v>3683</v>
      </c>
      <c r="B55" s="120">
        <v>105</v>
      </c>
      <c r="C55" s="120" t="s">
        <v>88</v>
      </c>
      <c r="D55" s="121">
        <v>54</v>
      </c>
      <c r="E55" s="121" t="str">
        <f t="shared" si="0"/>
        <v/>
      </c>
      <c r="G55" s="121" t="str">
        <f t="shared" si="1"/>
        <v/>
      </c>
      <c r="H55" s="121" t="str">
        <f>IFERROR(VLOOKUP(G55,base!$C$2:$D$133,2,FALSE),"")</f>
        <v/>
      </c>
    </row>
    <row r="56" spans="1:8" ht="15.75" thickBot="1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 t="str">
        <f t="shared" si="1"/>
        <v/>
      </c>
      <c r="H56" s="121" t="str">
        <f>IFERROR(VLOOKUP(G56,base!$C$2:$D$133,2,FALSE),"")</f>
        <v/>
      </c>
    </row>
    <row r="57" spans="1:8" ht="15.75" thickBot="1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 t="str">
        <f t="shared" si="1"/>
        <v/>
      </c>
      <c r="H57" s="121" t="str">
        <f>IFERROR(VLOOKUP(G57,base!$C$2:$D$133,2,FALSE),"")</f>
        <v/>
      </c>
    </row>
    <row r="58" spans="1:8" ht="15.75" thickBot="1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 t="str">
        <f t="shared" si="1"/>
        <v/>
      </c>
      <c r="H58" s="121" t="str">
        <f>IFERROR(VLOOKUP(G58,base!$C$2:$D$133,2,FALSE),"")</f>
        <v/>
      </c>
    </row>
    <row r="59" spans="1:8" ht="15.75" thickBot="1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 t="str">
        <f t="shared" si="1"/>
        <v/>
      </c>
      <c r="H59" s="121" t="str">
        <f>IFERROR(VLOOKUP(G59,base!$C$2:$D$133,2,FALSE),"")</f>
        <v/>
      </c>
    </row>
    <row r="60" spans="1:8" ht="15.75" thickBot="1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 t="str">
        <f t="shared" si="1"/>
        <v/>
      </c>
      <c r="H60" s="121" t="str">
        <f>IFERROR(VLOOKUP(G60,base!$C$2:$D$133,2,FALSE),"")</f>
        <v/>
      </c>
    </row>
    <row r="61" spans="1:8" ht="15.75" thickBot="1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 t="str">
        <f t="shared" si="1"/>
        <v/>
      </c>
      <c r="H61" s="121" t="str">
        <f>IFERROR(VLOOKUP(G61,base!$C$2:$D$133,2,FALSE),"")</f>
        <v/>
      </c>
    </row>
    <row r="62" spans="1:8" ht="15.75" thickBot="1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 t="str">
        <f t="shared" si="1"/>
        <v/>
      </c>
      <c r="H62" s="121" t="str">
        <f>IFERROR(VLOOKUP(G62,base!$C$2:$D$133,2,FALSE),"")</f>
        <v/>
      </c>
    </row>
    <row r="63" spans="1:8" ht="15.75" thickBot="1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 t="str">
        <f t="shared" si="1"/>
        <v/>
      </c>
      <c r="H63" s="121" t="str">
        <f>IFERROR(VLOOKUP(G63,base!$C$2:$D$133,2,FALSE),"")</f>
        <v/>
      </c>
    </row>
    <row r="64" spans="1:8" ht="15.75" thickBot="1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 t="str">
        <f t="shared" si="1"/>
        <v/>
      </c>
      <c r="H64" s="121" t="str">
        <f>IFERROR(VLOOKUP(G64,base!$C$2:$D$133,2,FALSE),"")</f>
        <v/>
      </c>
    </row>
    <row r="65" spans="1:8" ht="15.75" thickBot="1">
      <c r="A65" s="118" t="s">
        <v>3683</v>
      </c>
      <c r="B65" s="120">
        <v>120</v>
      </c>
      <c r="C65" s="120" t="s">
        <v>107</v>
      </c>
      <c r="D65" s="121">
        <v>64</v>
      </c>
      <c r="E65" s="121" t="str">
        <f t="shared" si="0"/>
        <v/>
      </c>
      <c r="G65" s="121" t="str">
        <f t="shared" si="1"/>
        <v/>
      </c>
      <c r="H65" s="121" t="str">
        <f>IFERROR(VLOOKUP(G65,base!$C$2:$D$133,2,FALSE),"")</f>
        <v/>
      </c>
    </row>
    <row r="66" spans="1:8" ht="15.75" thickBot="1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 t="str">
        <f t="shared" si="1"/>
        <v/>
      </c>
      <c r="H66" s="121" t="str">
        <f>IFERROR(VLOOKUP(G66,base!$C$2:$D$133,2,FALSE),"")</f>
        <v/>
      </c>
    </row>
    <row r="67" spans="1:8" ht="15.75" thickBot="1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 t="str">
        <f t="shared" ref="G67:G130" si="3">IFERROR(SMALL($E$2:$E$250,D67),"")</f>
        <v/>
      </c>
      <c r="H67" s="121" t="str">
        <f>IFERROR(VLOOKUP(G67,base!$C$2:$D$133,2,FALSE),"")</f>
        <v/>
      </c>
    </row>
    <row r="68" spans="1:8" ht="15.75" thickBot="1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 t="str">
        <f t="shared" si="3"/>
        <v/>
      </c>
      <c r="H68" s="121" t="str">
        <f>IFERROR(VLOOKUP(G68,base!$C$2:$D$133,2,FALSE),"")</f>
        <v/>
      </c>
    </row>
    <row r="69" spans="1:8" ht="15.75" thickBot="1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 t="str">
        <f t="shared" si="3"/>
        <v/>
      </c>
      <c r="H69" s="121" t="str">
        <f>IFERROR(VLOOKUP(G69,base!$C$2:$D$133,2,FALSE),"")</f>
        <v/>
      </c>
    </row>
    <row r="70" spans="1:8" ht="15.75" thickBot="1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 t="str">
        <f t="shared" si="3"/>
        <v/>
      </c>
      <c r="H70" s="121" t="str">
        <f>IFERROR(VLOOKUP(G70,base!$C$2:$D$133,2,FALSE),"")</f>
        <v/>
      </c>
    </row>
    <row r="71" spans="1:8" ht="15.75" thickBot="1">
      <c r="A71" s="118" t="s">
        <v>3683</v>
      </c>
      <c r="B71" s="120">
        <v>140</v>
      </c>
      <c r="C71" s="120" t="s">
        <v>72</v>
      </c>
      <c r="D71" s="121">
        <v>70</v>
      </c>
      <c r="E71" s="121" t="str">
        <f t="shared" si="2"/>
        <v/>
      </c>
      <c r="G71" s="121" t="str">
        <f t="shared" si="3"/>
        <v/>
      </c>
      <c r="H71" s="121" t="str">
        <f>IFERROR(VLOOKUP(G71,base!$C$2:$D$133,2,FALSE),"")</f>
        <v/>
      </c>
    </row>
    <row r="72" spans="1:8" ht="15.75" thickBot="1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 t="str">
        <f t="shared" si="3"/>
        <v/>
      </c>
      <c r="H72" s="121" t="str">
        <f>IFERROR(VLOOKUP(G72,base!$C$2:$D$133,2,FALSE),"")</f>
        <v/>
      </c>
    </row>
    <row r="73" spans="1:8" ht="15.75" thickBot="1">
      <c r="A73" s="118" t="s">
        <v>3683</v>
      </c>
      <c r="B73" s="120">
        <v>150</v>
      </c>
      <c r="C73" s="120" t="s">
        <v>87</v>
      </c>
      <c r="D73" s="121">
        <v>72</v>
      </c>
      <c r="E73" s="121" t="str">
        <f t="shared" si="2"/>
        <v/>
      </c>
      <c r="G73" s="121" t="str">
        <f t="shared" si="3"/>
        <v/>
      </c>
      <c r="H73" s="121" t="str">
        <f>IFERROR(VLOOKUP(G73,base!$C$2:$D$133,2,FALSE),"")</f>
        <v/>
      </c>
    </row>
    <row r="74" spans="1:8" ht="15.75" thickBot="1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 t="str">
        <f t="shared" si="3"/>
        <v/>
      </c>
      <c r="H74" s="121" t="str">
        <f>IFERROR(VLOOKUP(G74,base!$C$2:$D$133,2,FALSE),"")</f>
        <v/>
      </c>
    </row>
    <row r="75" spans="1:8" ht="15.75" thickBot="1">
      <c r="A75" s="118" t="s">
        <v>3683</v>
      </c>
      <c r="B75" s="120">
        <v>160</v>
      </c>
      <c r="C75" s="120" t="s">
        <v>61</v>
      </c>
      <c r="D75" s="121">
        <v>74</v>
      </c>
      <c r="E75" s="121" t="str">
        <f t="shared" si="2"/>
        <v/>
      </c>
      <c r="G75" s="121" t="str">
        <f t="shared" si="3"/>
        <v/>
      </c>
      <c r="H75" s="121" t="str">
        <f>IFERROR(VLOOKUP(G75,base!$C$2:$D$133,2,FALSE),"")</f>
        <v/>
      </c>
    </row>
    <row r="76" spans="1:8" ht="15.75" thickBot="1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 t="str">
        <f t="shared" si="3"/>
        <v/>
      </c>
      <c r="H76" s="121" t="str">
        <f>IFERROR(VLOOKUP(G76,base!$C$2:$D$133,2,FALSE),"")</f>
        <v/>
      </c>
    </row>
    <row r="77" spans="1:8" ht="15.75" thickBot="1">
      <c r="A77" s="118" t="s">
        <v>3683</v>
      </c>
      <c r="B77" s="120">
        <v>185</v>
      </c>
      <c r="C77" s="120" t="s">
        <v>45</v>
      </c>
      <c r="D77" s="121">
        <v>76</v>
      </c>
      <c r="E77" s="121" t="str">
        <f t="shared" si="2"/>
        <v/>
      </c>
      <c r="G77" s="121" t="str">
        <f t="shared" si="3"/>
        <v/>
      </c>
      <c r="H77" s="121" t="str">
        <f>IFERROR(VLOOKUP(G77,base!$C$2:$D$133,2,FALSE),"")</f>
        <v/>
      </c>
    </row>
    <row r="78" spans="1:8" ht="15.75" thickBot="1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 t="str">
        <f t="shared" si="3"/>
        <v/>
      </c>
      <c r="H78" s="121" t="str">
        <f>IFERROR(VLOOKUP(G78,base!$C$2:$D$133,2,FALSE),"")</f>
        <v/>
      </c>
    </row>
    <row r="79" spans="1:8" ht="15.75" thickBot="1">
      <c r="A79" s="118" t="s">
        <v>3683</v>
      </c>
      <c r="B79" s="120">
        <v>205</v>
      </c>
      <c r="C79" s="120" t="s">
        <v>34</v>
      </c>
      <c r="D79" s="121">
        <v>78</v>
      </c>
      <c r="E79" s="121" t="str">
        <f t="shared" si="2"/>
        <v/>
      </c>
      <c r="G79" s="121" t="str">
        <f t="shared" si="3"/>
        <v/>
      </c>
      <c r="H79" s="121" t="str">
        <f>IFERROR(VLOOKUP(G79,base!$C$2:$D$133,2,FALSE),"")</f>
        <v/>
      </c>
    </row>
    <row r="80" spans="1:8" ht="15.75" thickBot="1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 t="str">
        <f t="shared" si="3"/>
        <v/>
      </c>
      <c r="H80" s="121" t="str">
        <f>IFERROR(VLOOKUP(G80,base!$C$2:$D$133,2,FALSE),"")</f>
        <v/>
      </c>
    </row>
    <row r="81" spans="1:8" ht="15.75" thickBot="1">
      <c r="A81" s="118" t="s">
        <v>3683</v>
      </c>
      <c r="B81" s="120">
        <v>215</v>
      </c>
      <c r="C81" s="120" t="s">
        <v>133</v>
      </c>
      <c r="D81" s="121">
        <v>80</v>
      </c>
      <c r="E81" s="121" t="str">
        <f t="shared" si="2"/>
        <v/>
      </c>
      <c r="G81" s="121" t="str">
        <f t="shared" si="3"/>
        <v/>
      </c>
      <c r="H81" s="121" t="str">
        <f>IFERROR(VLOOKUP(G81,base!$C$2:$D$133,2,FALSE),"")</f>
        <v/>
      </c>
    </row>
    <row r="82" spans="1:8" ht="15.75" thickBot="1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 t="str">
        <f t="shared" si="3"/>
        <v/>
      </c>
      <c r="H82" s="121" t="str">
        <f>IFERROR(VLOOKUP(G82,base!$C$2:$D$133,2,FALSE),"")</f>
        <v/>
      </c>
    </row>
    <row r="83" spans="1:8" ht="15.75" thickBot="1">
      <c r="A83" s="118" t="s">
        <v>3683</v>
      </c>
      <c r="B83" s="120">
        <v>245</v>
      </c>
      <c r="C83" s="120" t="s">
        <v>149</v>
      </c>
      <c r="D83" s="121">
        <v>82</v>
      </c>
      <c r="E83" s="121" t="str">
        <f t="shared" si="2"/>
        <v/>
      </c>
      <c r="G83" s="121" t="str">
        <f t="shared" si="3"/>
        <v/>
      </c>
      <c r="H83" s="121" t="str">
        <f>IFERROR(VLOOKUP(G83,base!$C$2:$D$133,2,FALSE),"")</f>
        <v/>
      </c>
    </row>
    <row r="84" spans="1:8" ht="15.75" thickBot="1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 t="str">
        <f t="shared" si="3"/>
        <v/>
      </c>
      <c r="H84" s="121" t="str">
        <f>IFERROR(VLOOKUP(G84,base!$C$2:$D$133,2,FALSE),"")</f>
        <v/>
      </c>
    </row>
    <row r="85" spans="1:8" ht="15.75" thickBot="1">
      <c r="A85" s="118" t="s">
        <v>3683</v>
      </c>
      <c r="B85" s="120">
        <v>250</v>
      </c>
      <c r="C85" s="120" t="s">
        <v>37</v>
      </c>
      <c r="D85" s="121">
        <v>84</v>
      </c>
      <c r="E85" s="121" t="str">
        <f t="shared" si="2"/>
        <v/>
      </c>
      <c r="G85" s="121" t="str">
        <f t="shared" si="3"/>
        <v/>
      </c>
      <c r="H85" s="121" t="str">
        <f>IFERROR(VLOOKUP(G85,base!$C$2:$D$133,2,FALSE),"")</f>
        <v/>
      </c>
    </row>
    <row r="86" spans="1:8" ht="15.75" thickBot="1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 t="str">
        <f t="shared" si="3"/>
        <v/>
      </c>
      <c r="H86" s="121" t="str">
        <f>IFERROR(VLOOKUP(G86,base!$C$2:$D$133,2,FALSE),"")</f>
        <v/>
      </c>
    </row>
    <row r="87" spans="1:8" ht="15.75" thickBot="1">
      <c r="A87" s="118" t="s">
        <v>3683</v>
      </c>
      <c r="B87" s="120">
        <v>255</v>
      </c>
      <c r="C87" s="120" t="s">
        <v>91</v>
      </c>
      <c r="D87" s="121">
        <v>86</v>
      </c>
      <c r="E87" s="121" t="str">
        <f t="shared" si="2"/>
        <v/>
      </c>
      <c r="G87" s="121" t="str">
        <f t="shared" si="3"/>
        <v/>
      </c>
      <c r="H87" s="121" t="str">
        <f>IFERROR(VLOOKUP(G87,base!$C$2:$D$133,2,FALSE),"")</f>
        <v/>
      </c>
    </row>
    <row r="88" spans="1:8" ht="15.75" thickBot="1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 t="str">
        <f t="shared" si="3"/>
        <v/>
      </c>
      <c r="H88" s="121" t="str">
        <f>IFERROR(VLOOKUP(G88,base!$C$2:$D$133,2,FALSE),"")</f>
        <v/>
      </c>
    </row>
    <row r="89" spans="1:8" ht="15.75" thickBot="1">
      <c r="A89" s="118" t="s">
        <v>3683</v>
      </c>
      <c r="B89" s="120">
        <v>260</v>
      </c>
      <c r="C89" s="120" t="s">
        <v>92</v>
      </c>
      <c r="D89" s="121">
        <v>88</v>
      </c>
      <c r="E89" s="121" t="str">
        <f t="shared" si="2"/>
        <v/>
      </c>
      <c r="G89" s="121" t="str">
        <f t="shared" si="3"/>
        <v/>
      </c>
      <c r="H89" s="121" t="str">
        <f>IFERROR(VLOOKUP(G89,base!$C$2:$D$133,2,FALSE),"")</f>
        <v/>
      </c>
    </row>
    <row r="90" spans="1:8" ht="15.75" thickBot="1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 t="str">
        <f t="shared" si="3"/>
        <v/>
      </c>
      <c r="H90" s="121" t="str">
        <f>IFERROR(VLOOKUP(G90,base!$C$2:$D$133,2,FALSE),"")</f>
        <v/>
      </c>
    </row>
    <row r="91" spans="1:8" ht="15.75" thickBot="1">
      <c r="A91" s="118" t="s">
        <v>3683</v>
      </c>
      <c r="B91" s="120">
        <v>270</v>
      </c>
      <c r="C91" s="120" t="s">
        <v>71</v>
      </c>
      <c r="D91" s="121">
        <v>90</v>
      </c>
      <c r="E91" s="121" t="str">
        <f t="shared" si="2"/>
        <v/>
      </c>
      <c r="G91" s="121" t="str">
        <f t="shared" si="3"/>
        <v/>
      </c>
      <c r="H91" s="121" t="str">
        <f>IFERROR(VLOOKUP(G91,base!$C$2:$D$133,2,FALSE),"")</f>
        <v/>
      </c>
    </row>
    <row r="92" spans="1:8" ht="15.75" thickBot="1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 t="str">
        <f t="shared" si="3"/>
        <v/>
      </c>
      <c r="H92" s="121" t="str">
        <f>IFERROR(VLOOKUP(G92,base!$C$2:$D$133,2,FALSE),"")</f>
        <v/>
      </c>
    </row>
    <row r="93" spans="1:8" ht="15.75" thickBot="1">
      <c r="A93" s="118" t="s">
        <v>3683</v>
      </c>
      <c r="B93" s="120">
        <v>285</v>
      </c>
      <c r="C93" s="120" t="s">
        <v>43</v>
      </c>
      <c r="D93" s="121">
        <v>92</v>
      </c>
      <c r="E93" s="121" t="str">
        <f t="shared" si="2"/>
        <v/>
      </c>
      <c r="G93" s="121" t="str">
        <f t="shared" si="3"/>
        <v/>
      </c>
      <c r="H93" s="121" t="str">
        <f>IFERROR(VLOOKUP(G93,base!$C$2:$D$133,2,FALSE),"")</f>
        <v/>
      </c>
    </row>
    <row r="94" spans="1:8" ht="15.75" thickBot="1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 t="str">
        <f t="shared" si="3"/>
        <v/>
      </c>
      <c r="H94" s="121" t="str">
        <f>IFERROR(VLOOKUP(G94,base!$C$2:$D$133,2,FALSE),"")</f>
        <v/>
      </c>
    </row>
    <row r="95" spans="1:8" ht="15.75" thickBot="1">
      <c r="A95" s="118" t="s">
        <v>3683</v>
      </c>
      <c r="B95" s="120">
        <v>290</v>
      </c>
      <c r="C95" s="120" t="s">
        <v>54</v>
      </c>
      <c r="D95" s="121">
        <v>94</v>
      </c>
      <c r="E95" s="121" t="str">
        <f t="shared" si="2"/>
        <v/>
      </c>
      <c r="G95" s="121" t="str">
        <f t="shared" si="3"/>
        <v/>
      </c>
      <c r="H95" s="121" t="str">
        <f>IFERROR(VLOOKUP(G95,base!$C$2:$D$133,2,FALSE),"")</f>
        <v/>
      </c>
    </row>
    <row r="96" spans="1:8" ht="15.75" thickBot="1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 t="str">
        <f t="shared" si="3"/>
        <v/>
      </c>
      <c r="H96" s="121" t="str">
        <f>IFERROR(VLOOKUP(G96,base!$C$2:$D$133,2,FALSE),"")</f>
        <v/>
      </c>
    </row>
    <row r="97" spans="1:8" ht="15.75" thickBot="1">
      <c r="A97" s="118" t="s">
        <v>3683</v>
      </c>
      <c r="B97" s="120">
        <v>295</v>
      </c>
      <c r="C97" s="120" t="s">
        <v>73</v>
      </c>
      <c r="D97" s="121">
        <v>96</v>
      </c>
      <c r="E97" s="121" t="str">
        <f t="shared" si="2"/>
        <v/>
      </c>
      <c r="G97" s="121" t="str">
        <f t="shared" si="3"/>
        <v/>
      </c>
      <c r="H97" s="121" t="str">
        <f>IFERROR(VLOOKUP(G97,base!$C$2:$D$133,2,FALSE),"")</f>
        <v/>
      </c>
    </row>
    <row r="98" spans="1:8" ht="15.75" thickBot="1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 t="str">
        <f t="shared" si="3"/>
        <v/>
      </c>
      <c r="H98" s="121" t="str">
        <f>IFERROR(VLOOKUP(G98,base!$C$2:$D$133,2,FALSE),"")</f>
        <v/>
      </c>
    </row>
    <row r="99" spans="1:8" ht="15.75" thickBot="1">
      <c r="A99" s="118" t="s">
        <v>3683</v>
      </c>
      <c r="B99" s="120">
        <v>320</v>
      </c>
      <c r="C99" s="120" t="s">
        <v>105</v>
      </c>
      <c r="D99" s="121">
        <v>98</v>
      </c>
      <c r="E99" s="121" t="str">
        <f t="shared" si="2"/>
        <v/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>
      <c r="A101" s="118" t="s">
        <v>3683</v>
      </c>
      <c r="B101" s="120">
        <v>345</v>
      </c>
      <c r="C101" s="120" t="s">
        <v>38</v>
      </c>
      <c r="D101" s="121">
        <v>100</v>
      </c>
      <c r="E101" s="121" t="str">
        <f t="shared" si="2"/>
        <v/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>
      <c r="A103" s="118" t="s">
        <v>3683</v>
      </c>
      <c r="B103" s="120">
        <v>350</v>
      </c>
      <c r="C103" s="120" t="s">
        <v>74</v>
      </c>
      <c r="D103" s="121">
        <v>102</v>
      </c>
      <c r="E103" s="121" t="str">
        <f t="shared" si="2"/>
        <v/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>
      <c r="A105" s="118" t="s">
        <v>3683</v>
      </c>
      <c r="B105" s="120">
        <v>360</v>
      </c>
      <c r="C105" s="120" t="s">
        <v>147</v>
      </c>
      <c r="D105" s="121">
        <v>104</v>
      </c>
      <c r="E105" s="121" t="str">
        <f t="shared" si="2"/>
        <v/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>
      <c r="A107" s="118" t="s">
        <v>3683</v>
      </c>
      <c r="B107" s="120">
        <v>380</v>
      </c>
      <c r="C107" s="120" t="s">
        <v>70</v>
      </c>
      <c r="D107" s="121">
        <v>106</v>
      </c>
      <c r="E107" s="121" t="str">
        <f t="shared" si="2"/>
        <v/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>
      <c r="A109" s="118" t="s">
        <v>3683</v>
      </c>
      <c r="B109" s="120">
        <v>390</v>
      </c>
      <c r="C109" s="120" t="s">
        <v>52</v>
      </c>
      <c r="D109" s="121">
        <v>108</v>
      </c>
      <c r="E109" s="121" t="str">
        <f t="shared" si="2"/>
        <v/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>
      <c r="A111" s="118" t="s">
        <v>3683</v>
      </c>
      <c r="B111" s="120">
        <v>395</v>
      </c>
      <c r="C111" s="120" t="s">
        <v>57</v>
      </c>
      <c r="D111" s="121">
        <v>110</v>
      </c>
      <c r="E111" s="121" t="str">
        <f t="shared" si="2"/>
        <v/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>
      <c r="A113" s="118" t="s">
        <v>3683</v>
      </c>
      <c r="B113" s="120">
        <v>397</v>
      </c>
      <c r="C113" s="120" t="s">
        <v>56</v>
      </c>
      <c r="D113" s="121">
        <v>112</v>
      </c>
      <c r="E113" s="121" t="str">
        <f t="shared" si="2"/>
        <v/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>
      <c r="A115" s="118" t="s">
        <v>3683</v>
      </c>
      <c r="B115" s="120">
        <v>400</v>
      </c>
      <c r="C115" s="120" t="s">
        <v>59</v>
      </c>
      <c r="D115" s="121">
        <v>114</v>
      </c>
      <c r="E115" s="121" t="str">
        <f t="shared" si="2"/>
        <v/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>
      <c r="A117" s="118" t="s">
        <v>3683</v>
      </c>
      <c r="B117" s="120">
        <v>405</v>
      </c>
      <c r="C117" s="120" t="s">
        <v>55</v>
      </c>
      <c r="D117" s="121">
        <v>116</v>
      </c>
      <c r="E117" s="121" t="str">
        <f t="shared" si="2"/>
        <v/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>
      <c r="A119" s="118" t="s">
        <v>3683</v>
      </c>
      <c r="B119" s="120">
        <v>410</v>
      </c>
      <c r="C119" s="120" t="s">
        <v>49</v>
      </c>
      <c r="D119" s="121">
        <v>118</v>
      </c>
      <c r="E119" s="121" t="str">
        <f t="shared" si="2"/>
        <v/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>
      <c r="A121" s="118" t="s">
        <v>3683</v>
      </c>
      <c r="B121" s="120">
        <v>420</v>
      </c>
      <c r="C121" s="120" t="s">
        <v>40</v>
      </c>
      <c r="D121" s="121">
        <v>120</v>
      </c>
      <c r="E121" s="121" t="str">
        <f t="shared" si="2"/>
        <v/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>
      <c r="A123" s="118" t="s">
        <v>3683</v>
      </c>
      <c r="B123" s="120">
        <v>428</v>
      </c>
      <c r="C123" s="120" t="s">
        <v>48</v>
      </c>
      <c r="D123" s="121">
        <v>122</v>
      </c>
      <c r="E123" s="121" t="str">
        <f t="shared" si="2"/>
        <v/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>
      <c r="A125" s="118" t="s">
        <v>3683</v>
      </c>
      <c r="B125" s="120">
        <v>435</v>
      </c>
      <c r="C125" s="120" t="s">
        <v>58</v>
      </c>
      <c r="D125" s="121">
        <v>124</v>
      </c>
      <c r="E125" s="121" t="str">
        <f t="shared" si="2"/>
        <v/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>
      <c r="A127" s="118" t="s">
        <v>3683</v>
      </c>
      <c r="B127" s="120">
        <v>440</v>
      </c>
      <c r="C127" s="120" t="s">
        <v>84</v>
      </c>
      <c r="D127" s="121">
        <v>126</v>
      </c>
      <c r="E127" s="121" t="str">
        <f t="shared" si="2"/>
        <v/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>
      <c r="A129" s="118" t="s">
        <v>3683</v>
      </c>
      <c r="B129" s="120">
        <v>445</v>
      </c>
      <c r="C129" s="120" t="s">
        <v>47</v>
      </c>
      <c r="D129" s="121">
        <v>128</v>
      </c>
      <c r="E129" s="121" t="str">
        <f t="shared" si="2"/>
        <v/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>
      <c r="A131" s="118" t="s">
        <v>3683</v>
      </c>
      <c r="B131" s="120">
        <v>450</v>
      </c>
      <c r="C131" s="120" t="s">
        <v>85</v>
      </c>
      <c r="D131" s="121">
        <v>130</v>
      </c>
      <c r="E131" s="121" t="str">
        <f t="shared" ref="E131:E194" si="4">IF(A131=$F$2,B131,"")</f>
        <v/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>
      <c r="A133" s="118" t="s">
        <v>3683</v>
      </c>
      <c r="B133" s="120">
        <v>452</v>
      </c>
      <c r="C133" s="120" t="s">
        <v>32</v>
      </c>
      <c r="D133" s="121">
        <v>132</v>
      </c>
      <c r="E133" s="121" t="str">
        <f t="shared" si="4"/>
        <v/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>
      <c r="A135" s="118" t="s">
        <v>3683</v>
      </c>
      <c r="B135" s="120">
        <v>460</v>
      </c>
      <c r="C135" s="120" t="s">
        <v>89</v>
      </c>
      <c r="D135" s="121">
        <v>134</v>
      </c>
      <c r="E135" s="121" t="str">
        <f t="shared" si="4"/>
        <v/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>
      <c r="A137" s="118" t="s">
        <v>3683</v>
      </c>
      <c r="B137" s="120">
        <v>461</v>
      </c>
      <c r="C137" s="120" t="s">
        <v>98</v>
      </c>
      <c r="D137" s="121">
        <v>136</v>
      </c>
      <c r="E137" s="121" t="str">
        <f t="shared" si="4"/>
        <v/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>
      <c r="A139" s="118" t="s">
        <v>3683</v>
      </c>
      <c r="B139" s="120">
        <v>463</v>
      </c>
      <c r="C139" s="120" t="s">
        <v>99</v>
      </c>
      <c r="D139" s="121">
        <v>138</v>
      </c>
      <c r="E139" s="121" t="str">
        <f t="shared" si="4"/>
        <v/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>
      <c r="A141" s="118" t="s">
        <v>3683</v>
      </c>
      <c r="B141" s="120">
        <v>465</v>
      </c>
      <c r="C141" s="120" t="s">
        <v>64</v>
      </c>
      <c r="D141" s="121">
        <v>140</v>
      </c>
      <c r="E141" s="121" t="str">
        <f t="shared" si="4"/>
        <v/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>
      <c r="A143" s="118" t="s">
        <v>3683</v>
      </c>
      <c r="B143" s="120">
        <v>475</v>
      </c>
      <c r="C143" s="120" t="s">
        <v>67</v>
      </c>
      <c r="D143" s="121">
        <v>142</v>
      </c>
      <c r="E143" s="121" t="str">
        <f t="shared" si="4"/>
        <v/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>
      <c r="A145" s="118" t="s">
        <v>3683</v>
      </c>
      <c r="B145" s="120">
        <v>480</v>
      </c>
      <c r="C145" s="120" t="s">
        <v>83</v>
      </c>
      <c r="D145" s="121">
        <v>144</v>
      </c>
      <c r="E145" s="121" t="str">
        <f t="shared" si="4"/>
        <v/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>
      <c r="A147" s="118" t="s">
        <v>3683</v>
      </c>
      <c r="B147" s="120">
        <v>495</v>
      </c>
      <c r="C147" s="120" t="s">
        <v>150</v>
      </c>
      <c r="D147" s="121">
        <v>146</v>
      </c>
      <c r="E147" s="121" t="str">
        <f t="shared" si="4"/>
        <v/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>
      <c r="A149" s="118" t="s">
        <v>3683</v>
      </c>
      <c r="B149" s="120">
        <v>505</v>
      </c>
      <c r="C149" s="120" t="s">
        <v>93</v>
      </c>
      <c r="D149" s="121">
        <v>148</v>
      </c>
      <c r="E149" s="121" t="str">
        <f t="shared" si="4"/>
        <v/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>
      <c r="A151" s="118" t="s">
        <v>3683</v>
      </c>
      <c r="B151" s="120">
        <v>510</v>
      </c>
      <c r="C151" s="120" t="s">
        <v>106</v>
      </c>
      <c r="D151" s="121">
        <v>150</v>
      </c>
      <c r="E151" s="121" t="str">
        <f t="shared" si="4"/>
        <v/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>
      <c r="A153" s="118" t="s">
        <v>3683</v>
      </c>
      <c r="B153" s="120">
        <v>515</v>
      </c>
      <c r="C153" s="120" t="s">
        <v>60</v>
      </c>
      <c r="D153" s="121">
        <v>152</v>
      </c>
      <c r="E153" s="121" t="str">
        <f t="shared" si="4"/>
        <v/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>
      <c r="A155" s="118" t="s">
        <v>3683</v>
      </c>
      <c r="B155" s="120">
        <v>535</v>
      </c>
      <c r="C155" s="120" t="s">
        <v>35</v>
      </c>
      <c r="D155" s="121">
        <v>154</v>
      </c>
      <c r="E155" s="121" t="str">
        <f t="shared" si="4"/>
        <v/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>
      <c r="A157" s="118" t="s">
        <v>3683</v>
      </c>
      <c r="B157" s="120">
        <v>540</v>
      </c>
      <c r="C157" s="120" t="s">
        <v>68</v>
      </c>
      <c r="D157" s="121">
        <v>156</v>
      </c>
      <c r="E157" s="121" t="str">
        <f t="shared" si="4"/>
        <v/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>
      <c r="A159" s="118" t="s">
        <v>3683</v>
      </c>
      <c r="B159" s="120">
        <v>548</v>
      </c>
      <c r="C159" s="120" t="s">
        <v>76</v>
      </c>
      <c r="D159" s="121">
        <v>158</v>
      </c>
      <c r="E159" s="121" t="str">
        <f t="shared" si="4"/>
        <v/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>
      <c r="A161" s="118" t="s">
        <v>3683</v>
      </c>
      <c r="B161" s="120">
        <v>550</v>
      </c>
      <c r="C161" s="120" t="s">
        <v>77</v>
      </c>
      <c r="D161" s="121">
        <v>160</v>
      </c>
      <c r="E161" s="121" t="str">
        <f t="shared" si="4"/>
        <v/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>
      <c r="A163" s="118" t="s">
        <v>3683</v>
      </c>
      <c r="B163" s="120">
        <v>555</v>
      </c>
      <c r="C163" s="120" t="s">
        <v>80</v>
      </c>
      <c r="D163" s="121">
        <v>162</v>
      </c>
      <c r="E163" s="121" t="str">
        <f t="shared" si="4"/>
        <v/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>
      <c r="A165" s="118" t="s">
        <v>3683</v>
      </c>
      <c r="B165" s="120">
        <v>565</v>
      </c>
      <c r="C165" s="120" t="s">
        <v>53</v>
      </c>
      <c r="D165" s="121">
        <v>164</v>
      </c>
      <c r="E165" s="121" t="str">
        <f t="shared" si="4"/>
        <v/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>
      <c r="A167" s="118" t="s">
        <v>3683</v>
      </c>
      <c r="B167" s="120">
        <v>580</v>
      </c>
      <c r="C167" s="120" t="s">
        <v>79</v>
      </c>
      <c r="D167" s="121">
        <v>166</v>
      </c>
      <c r="E167" s="121" t="str">
        <f t="shared" si="4"/>
        <v/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>
      <c r="A169" s="118" t="s">
        <v>3683</v>
      </c>
      <c r="B169" s="120">
        <v>593</v>
      </c>
      <c r="C169" s="120" t="s">
        <v>44</v>
      </c>
      <c r="D169" s="121">
        <v>168</v>
      </c>
      <c r="E169" s="121" t="str">
        <f t="shared" si="4"/>
        <v/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>
      <c r="A171" s="118" t="s">
        <v>3683</v>
      </c>
      <c r="B171" s="120">
        <v>595</v>
      </c>
      <c r="C171" s="120" t="s">
        <v>148</v>
      </c>
      <c r="D171" s="121">
        <v>170</v>
      </c>
      <c r="E171" s="121" t="str">
        <f t="shared" si="4"/>
        <v/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>
      <c r="A173" s="118" t="s">
        <v>3683</v>
      </c>
      <c r="B173" s="120">
        <v>600</v>
      </c>
      <c r="C173" s="120" t="s">
        <v>82</v>
      </c>
      <c r="D173" s="121">
        <v>172</v>
      </c>
      <c r="E173" s="121" t="str">
        <f t="shared" si="4"/>
        <v/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>
      <c r="A175" s="118" t="s">
        <v>3683</v>
      </c>
      <c r="B175" s="120">
        <v>685</v>
      </c>
      <c r="C175" s="120" t="s">
        <v>78</v>
      </c>
      <c r="D175" s="121">
        <v>174</v>
      </c>
      <c r="E175" s="121" t="str">
        <f t="shared" si="4"/>
        <v/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>
      <c r="A177" s="118" t="s">
        <v>3683</v>
      </c>
      <c r="B177" s="120">
        <v>736</v>
      </c>
      <c r="C177" s="120" t="s">
        <v>3789</v>
      </c>
      <c r="D177" s="121">
        <v>176</v>
      </c>
      <c r="E177" s="121" t="str">
        <f t="shared" si="4"/>
        <v/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>
      <c r="A178" s="118" t="s">
        <v>3684</v>
      </c>
      <c r="B178" s="120">
        <v>736</v>
      </c>
      <c r="C178" s="120" t="s">
        <v>3789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>
      <c r="A179" s="118" t="s">
        <v>3683</v>
      </c>
      <c r="B179" s="120">
        <v>745</v>
      </c>
      <c r="C179" s="120" t="s">
        <v>108</v>
      </c>
      <c r="D179" s="121">
        <v>178</v>
      </c>
      <c r="E179" s="121" t="str">
        <f t="shared" si="4"/>
        <v/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>
      <c r="A181" s="118" t="s">
        <v>3683</v>
      </c>
      <c r="B181" s="120">
        <v>748</v>
      </c>
      <c r="C181" s="120" t="s">
        <v>81</v>
      </c>
      <c r="D181" s="121">
        <v>180</v>
      </c>
      <c r="E181" s="121" t="str">
        <f t="shared" si="4"/>
        <v/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>
      <c r="A183" s="118" t="s">
        <v>3683</v>
      </c>
      <c r="B183" s="120">
        <v>750</v>
      </c>
      <c r="C183" s="120" t="s">
        <v>97</v>
      </c>
      <c r="D183" s="121">
        <v>182</v>
      </c>
      <c r="E183" s="121" t="str">
        <f t="shared" si="4"/>
        <v/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>
      <c r="A185" s="118" t="s">
        <v>3683</v>
      </c>
      <c r="B185" s="120">
        <v>754</v>
      </c>
      <c r="C185" s="120" t="s">
        <v>51</v>
      </c>
      <c r="D185" s="121">
        <v>184</v>
      </c>
      <c r="E185" s="121" t="str">
        <f t="shared" si="4"/>
        <v/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>
      <c r="A187" s="118" t="s">
        <v>3683</v>
      </c>
      <c r="B187" s="120">
        <v>757</v>
      </c>
      <c r="C187" s="120" t="s">
        <v>39</v>
      </c>
      <c r="D187" s="121">
        <v>186</v>
      </c>
      <c r="E187" s="121" t="str">
        <f t="shared" si="4"/>
        <v/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>
      <c r="A189" s="118" t="s">
        <v>3683</v>
      </c>
      <c r="B189" s="120">
        <v>758</v>
      </c>
      <c r="C189" s="120" t="s">
        <v>36</v>
      </c>
      <c r="D189" s="121">
        <v>188</v>
      </c>
      <c r="E189" s="121" t="str">
        <f t="shared" si="4"/>
        <v/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>
      <c r="A191" s="118" t="s">
        <v>3683</v>
      </c>
      <c r="B191" s="120">
        <v>760</v>
      </c>
      <c r="C191" s="120" t="s">
        <v>33</v>
      </c>
      <c r="D191" s="121">
        <v>190</v>
      </c>
      <c r="E191" s="121" t="str">
        <f t="shared" si="4"/>
        <v/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>
      <c r="A193" s="118" t="s">
        <v>3683</v>
      </c>
      <c r="B193" s="120">
        <v>773</v>
      </c>
      <c r="C193" s="120" t="s">
        <v>23</v>
      </c>
      <c r="D193" s="121">
        <v>192</v>
      </c>
      <c r="E193" s="121" t="str">
        <f t="shared" si="4"/>
        <v/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>
      <c r="A195" s="118" t="s">
        <v>3683</v>
      </c>
      <c r="B195" s="120">
        <v>775</v>
      </c>
      <c r="C195" s="120" t="s">
        <v>22</v>
      </c>
      <c r="D195" s="121">
        <v>194</v>
      </c>
      <c r="E195" s="121" t="str">
        <f t="shared" ref="E195:E250" si="6">IF(A195=$F$2,B195,"")</f>
        <v/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>
      <c r="A197" s="118" t="s">
        <v>3683</v>
      </c>
      <c r="B197" s="120">
        <v>779</v>
      </c>
      <c r="C197" s="120" t="s">
        <v>29</v>
      </c>
      <c r="D197" s="121">
        <v>196</v>
      </c>
      <c r="E197" s="121" t="str">
        <f t="shared" si="6"/>
        <v/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>
      <c r="A199" s="118" t="s">
        <v>3683</v>
      </c>
      <c r="B199" s="120">
        <v>784</v>
      </c>
      <c r="C199" s="120" t="s">
        <v>24</v>
      </c>
      <c r="D199" s="121">
        <v>198</v>
      </c>
      <c r="E199" s="121" t="str">
        <f t="shared" si="6"/>
        <v/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>
      <c r="A201" s="118" t="s">
        <v>3683</v>
      </c>
      <c r="B201" s="120">
        <v>788</v>
      </c>
      <c r="C201" s="120" t="s">
        <v>21</v>
      </c>
      <c r="D201" s="121">
        <v>200</v>
      </c>
      <c r="E201" s="121" t="str">
        <f t="shared" si="6"/>
        <v/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>
      <c r="A203" s="118" t="s">
        <v>3683</v>
      </c>
      <c r="B203" s="120">
        <v>792</v>
      </c>
      <c r="C203" s="120" t="s">
        <v>26</v>
      </c>
      <c r="D203" s="121">
        <v>202</v>
      </c>
      <c r="E203" s="121" t="str">
        <f t="shared" si="6"/>
        <v/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>
      <c r="A205" s="118" t="s">
        <v>3683</v>
      </c>
      <c r="B205" s="120">
        <v>796</v>
      </c>
      <c r="C205" s="120" t="s">
        <v>25</v>
      </c>
      <c r="D205" s="121">
        <v>204</v>
      </c>
      <c r="E205" s="121" t="str">
        <f t="shared" si="6"/>
        <v/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>
      <c r="A207" s="118" t="s">
        <v>3683</v>
      </c>
      <c r="B207" s="120">
        <v>802</v>
      </c>
      <c r="C207" s="120" t="s">
        <v>27</v>
      </c>
      <c r="D207" s="121">
        <v>206</v>
      </c>
      <c r="E207" s="121" t="str">
        <f t="shared" si="6"/>
        <v/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>
      <c r="A209" s="118" t="s">
        <v>3683</v>
      </c>
      <c r="B209" s="120">
        <v>803</v>
      </c>
      <c r="C209" s="120" t="s">
        <v>28</v>
      </c>
      <c r="D209" s="121">
        <v>208</v>
      </c>
      <c r="E209" s="121" t="str">
        <f t="shared" si="6"/>
        <v/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>
      <c r="A211" s="118" t="s">
        <v>3683</v>
      </c>
      <c r="B211" s="120">
        <v>805</v>
      </c>
      <c r="C211" s="120" t="s">
        <v>46</v>
      </c>
      <c r="D211" s="121">
        <v>210</v>
      </c>
      <c r="E211" s="121" t="str">
        <f t="shared" si="6"/>
        <v/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>
      <c r="A213" s="118" t="s">
        <v>3683</v>
      </c>
      <c r="B213" s="120">
        <v>820</v>
      </c>
      <c r="C213" s="120" t="s">
        <v>66</v>
      </c>
      <c r="D213" s="121">
        <v>212</v>
      </c>
      <c r="E213" s="121" t="str">
        <f t="shared" si="6"/>
        <v/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>
      <c r="A215" s="118" t="s">
        <v>3683</v>
      </c>
      <c r="B215" s="120">
        <v>830</v>
      </c>
      <c r="C215" s="120" t="s">
        <v>69</v>
      </c>
      <c r="D215" s="121">
        <v>214</v>
      </c>
      <c r="E215" s="121" t="str">
        <f t="shared" si="6"/>
        <v/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>
      <c r="A217" s="118" t="s">
        <v>3683</v>
      </c>
      <c r="B217" s="120">
        <v>855</v>
      </c>
      <c r="C217" s="120" t="s">
        <v>42</v>
      </c>
      <c r="D217" s="121">
        <v>216</v>
      </c>
      <c r="E217" s="121" t="str">
        <f t="shared" si="6"/>
        <v/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>
      <c r="A219" s="118" t="s">
        <v>3683</v>
      </c>
      <c r="B219" s="120">
        <v>870</v>
      </c>
      <c r="C219" s="120" t="s">
        <v>62</v>
      </c>
      <c r="D219" s="121">
        <v>218</v>
      </c>
      <c r="E219" s="121" t="str">
        <f t="shared" si="6"/>
        <v/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>
      <c r="A221" s="118" t="s">
        <v>3683</v>
      </c>
      <c r="B221" s="120">
        <v>880</v>
      </c>
      <c r="C221" s="120" t="s">
        <v>100</v>
      </c>
      <c r="D221" s="121">
        <v>220</v>
      </c>
      <c r="E221" s="121" t="str">
        <f t="shared" si="6"/>
        <v/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>
      <c r="A223" s="118" t="s">
        <v>3683</v>
      </c>
      <c r="B223" s="120">
        <v>882</v>
      </c>
      <c r="C223" s="120" t="s">
        <v>104</v>
      </c>
      <c r="D223" s="121">
        <v>222</v>
      </c>
      <c r="E223" s="121" t="str">
        <f t="shared" si="6"/>
        <v/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>
      <c r="A225" s="118" t="s">
        <v>3683</v>
      </c>
      <c r="B225" s="120">
        <v>884</v>
      </c>
      <c r="C225" s="120" t="s">
        <v>102</v>
      </c>
      <c r="D225" s="121">
        <v>224</v>
      </c>
      <c r="E225" s="121" t="str">
        <f t="shared" si="6"/>
        <v/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>
      <c r="A227" s="118" t="s">
        <v>3683</v>
      </c>
      <c r="B227" s="120">
        <v>886</v>
      </c>
      <c r="C227" s="120" t="s">
        <v>101</v>
      </c>
      <c r="D227" s="121">
        <v>226</v>
      </c>
      <c r="E227" s="121" t="str">
        <f t="shared" si="6"/>
        <v/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>
      <c r="A229" s="118" t="s">
        <v>3683</v>
      </c>
      <c r="B229" s="120">
        <v>888</v>
      </c>
      <c r="C229" s="120" t="s">
        <v>103</v>
      </c>
      <c r="D229" s="121">
        <v>228</v>
      </c>
      <c r="E229" s="121" t="str">
        <f t="shared" si="6"/>
        <v/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>
      <c r="A231" s="118" t="s">
        <v>3683</v>
      </c>
      <c r="B231" s="120">
        <v>890</v>
      </c>
      <c r="C231" s="120" t="s">
        <v>95</v>
      </c>
      <c r="D231" s="121">
        <v>230</v>
      </c>
      <c r="E231" s="121" t="str">
        <f t="shared" si="6"/>
        <v/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>
      <c r="A235" s="118" t="s">
        <v>3683</v>
      </c>
      <c r="B235" s="120">
        <v>910</v>
      </c>
      <c r="C235" s="120" t="s">
        <v>63</v>
      </c>
      <c r="D235" s="121">
        <v>234</v>
      </c>
      <c r="E235" s="121" t="str">
        <f t="shared" si="6"/>
        <v/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>
      <c r="A237" s="118" t="s">
        <v>3683</v>
      </c>
      <c r="B237" s="120">
        <v>930</v>
      </c>
      <c r="C237" s="120" t="s">
        <v>75</v>
      </c>
      <c r="D237" s="121">
        <v>236</v>
      </c>
      <c r="E237" s="121" t="str">
        <f t="shared" si="6"/>
        <v/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>
      <c r="A239" s="118" t="s">
        <v>3683</v>
      </c>
      <c r="B239" s="120">
        <v>950</v>
      </c>
      <c r="C239" s="120" t="s">
        <v>30</v>
      </c>
      <c r="D239" s="121">
        <v>238</v>
      </c>
      <c r="E239" s="121" t="str">
        <f t="shared" si="6"/>
        <v/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>
      <c r="A241" s="118" t="s">
        <v>3683</v>
      </c>
      <c r="B241" s="120">
        <v>960</v>
      </c>
      <c r="C241" s="120" t="s">
        <v>86</v>
      </c>
      <c r="D241" s="121">
        <v>240</v>
      </c>
      <c r="E241" s="121" t="str">
        <f t="shared" si="6"/>
        <v/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>
      <c r="A243" s="118" t="s">
        <v>3683</v>
      </c>
      <c r="B243" s="120">
        <v>965</v>
      </c>
      <c r="C243" s="120" t="s">
        <v>20</v>
      </c>
      <c r="D243" s="121">
        <v>242</v>
      </c>
      <c r="E243" s="121" t="str">
        <f t="shared" si="6"/>
        <v/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>
      <c r="A245" s="118" t="s">
        <v>3683</v>
      </c>
      <c r="B245" s="120">
        <v>970</v>
      </c>
      <c r="C245" s="120" t="s">
        <v>41</v>
      </c>
      <c r="D245" s="121">
        <v>244</v>
      </c>
      <c r="E245" s="121" t="str">
        <f t="shared" si="6"/>
        <v/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>
      <c r="A247" s="118" t="s">
        <v>3683</v>
      </c>
      <c r="B247" s="120">
        <v>980</v>
      </c>
      <c r="C247" s="120" t="s">
        <v>110</v>
      </c>
      <c r="D247" s="121">
        <v>246</v>
      </c>
      <c r="E247" s="121" t="str">
        <f t="shared" si="6"/>
        <v/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>
      <c r="A249" s="118" t="s">
        <v>3683</v>
      </c>
      <c r="B249" s="120">
        <v>990</v>
      </c>
      <c r="C249" s="120" t="s">
        <v>109</v>
      </c>
      <c r="D249" s="121">
        <v>248</v>
      </c>
      <c r="E249" s="121" t="str">
        <f t="shared" si="6"/>
        <v/>
      </c>
      <c r="G249" s="121" t="str">
        <f t="shared" si="7"/>
        <v/>
      </c>
      <c r="H249" s="121" t="str">
        <f>IFERROR(VLOOKUP(G249,base!$C$2:$D$133,2,FALSE),"")</f>
        <v/>
      </c>
    </row>
    <row r="250" spans="1:8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1" workbookViewId="0">
      <selection activeCell="G27" sqref="G27"/>
    </sheetView>
  </sheetViews>
  <sheetFormatPr defaultRowHeight="1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>
      <c r="C1" s="129" t="s">
        <v>3672</v>
      </c>
      <c r="D1" s="129" t="s">
        <v>177</v>
      </c>
      <c r="E1" s="129" t="s">
        <v>3816</v>
      </c>
      <c r="F1" s="129" t="s">
        <v>178</v>
      </c>
      <c r="I1" s="169" t="s">
        <v>3746</v>
      </c>
      <c r="J1" s="169" t="s">
        <v>3745</v>
      </c>
      <c r="K1" s="129" t="s">
        <v>1</v>
      </c>
      <c r="L1" s="129" t="s">
        <v>169</v>
      </c>
      <c r="M1" s="129" t="s">
        <v>3688</v>
      </c>
      <c r="N1" s="129" t="s">
        <v>3778</v>
      </c>
    </row>
    <row r="2" spans="3:14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3848</v>
      </c>
      <c r="J2" s="170" t="s">
        <v>3849</v>
      </c>
      <c r="K2" s="130" t="s">
        <v>3943</v>
      </c>
      <c r="L2" s="130" t="s">
        <v>3682</v>
      </c>
      <c r="M2" s="130" t="s">
        <v>3689</v>
      </c>
      <c r="N2" s="164" t="s">
        <v>3994</v>
      </c>
    </row>
    <row r="3" spans="3:14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3825</v>
      </c>
      <c r="J3" s="170" t="s">
        <v>3824</v>
      </c>
      <c r="K3" s="130" t="s">
        <v>2</v>
      </c>
      <c r="L3" s="130" t="s">
        <v>3683</v>
      </c>
      <c r="M3" s="130" t="s">
        <v>3691</v>
      </c>
      <c r="N3" s="164" t="s">
        <v>3985</v>
      </c>
    </row>
    <row r="4" spans="3:14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3894</v>
      </c>
      <c r="J4" s="170" t="s">
        <v>3894</v>
      </c>
      <c r="K4" s="132" t="s">
        <v>3931</v>
      </c>
      <c r="L4" s="130" t="s">
        <v>3684</v>
      </c>
      <c r="M4" s="130" t="s">
        <v>3690</v>
      </c>
      <c r="N4" s="164" t="s">
        <v>3982</v>
      </c>
    </row>
    <row r="5" spans="3:14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3827</v>
      </c>
      <c r="J5" s="170" t="s">
        <v>3826</v>
      </c>
      <c r="K5" s="130" t="s">
        <v>3</v>
      </c>
      <c r="L5" s="130" t="s">
        <v>3686</v>
      </c>
      <c r="M5" s="130" t="s">
        <v>3692</v>
      </c>
      <c r="N5" s="164" t="s">
        <v>3995</v>
      </c>
    </row>
    <row r="6" spans="3:14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3895</v>
      </c>
      <c r="J6" s="170" t="s">
        <v>3896</v>
      </c>
      <c r="K6" s="130" t="s">
        <v>4002</v>
      </c>
      <c r="L6" s="130" t="s">
        <v>3685</v>
      </c>
      <c r="N6" s="164" t="s">
        <v>3983</v>
      </c>
    </row>
    <row r="7" spans="3:14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3704</v>
      </c>
      <c r="J7" s="170" t="s">
        <v>3705</v>
      </c>
      <c r="K7" s="130" t="s">
        <v>4003</v>
      </c>
      <c r="L7" s="130" t="s">
        <v>3680</v>
      </c>
      <c r="N7" s="164" t="s">
        <v>3996</v>
      </c>
    </row>
    <row r="8" spans="3:14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3831</v>
      </c>
      <c r="J8" s="170" t="s">
        <v>3830</v>
      </c>
      <c r="K8" s="130" t="s">
        <v>8</v>
      </c>
      <c r="L8" s="130" t="s">
        <v>170</v>
      </c>
      <c r="N8" s="164" t="s">
        <v>3930</v>
      </c>
    </row>
    <row r="9" spans="3:14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0" t="s">
        <v>3822</v>
      </c>
      <c r="J9" s="170" t="s">
        <v>3823</v>
      </c>
      <c r="K9" s="130" t="s">
        <v>4</v>
      </c>
      <c r="L9" s="130" t="s">
        <v>3681</v>
      </c>
      <c r="N9" s="164" t="s">
        <v>3800</v>
      </c>
    </row>
    <row r="10" spans="3:14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3" t="s">
        <v>3897</v>
      </c>
      <c r="J10" s="170" t="s">
        <v>3898</v>
      </c>
      <c r="K10" s="130" t="s">
        <v>3980</v>
      </c>
      <c r="L10" s="130" t="s">
        <v>3687</v>
      </c>
      <c r="N10" s="164" t="s">
        <v>3801</v>
      </c>
    </row>
    <row r="11" spans="3:14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3834</v>
      </c>
      <c r="J11" s="170" t="s">
        <v>3835</v>
      </c>
      <c r="K11" s="130" t="s">
        <v>3981</v>
      </c>
      <c r="N11" s="164" t="s">
        <v>3777</v>
      </c>
    </row>
    <row r="12" spans="3:14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3833</v>
      </c>
      <c r="J12" s="170" t="s">
        <v>3832</v>
      </c>
      <c r="K12" s="130" t="s">
        <v>3959</v>
      </c>
      <c r="N12" s="164" t="s">
        <v>3802</v>
      </c>
    </row>
    <row r="13" spans="3:14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3838</v>
      </c>
      <c r="J13" s="170" t="s">
        <v>3836</v>
      </c>
      <c r="K13" s="130" t="s">
        <v>3960</v>
      </c>
      <c r="N13" s="164" t="s">
        <v>3795</v>
      </c>
    </row>
    <row r="14" spans="3:14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3938</v>
      </c>
      <c r="J14" s="170" t="s">
        <v>3939</v>
      </c>
      <c r="K14" s="130" t="s">
        <v>5</v>
      </c>
      <c r="N14" s="164" t="s">
        <v>3779</v>
      </c>
    </row>
    <row r="15" spans="3:14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3828</v>
      </c>
      <c r="J15" s="170" t="s">
        <v>3829</v>
      </c>
      <c r="K15" s="130" t="s">
        <v>6</v>
      </c>
      <c r="N15" s="164" t="s">
        <v>3997</v>
      </c>
    </row>
    <row r="16" spans="3:14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3706</v>
      </c>
      <c r="J16" s="170" t="s">
        <v>3707</v>
      </c>
      <c r="K16" s="130" t="s">
        <v>4004</v>
      </c>
      <c r="N16" s="164" t="s">
        <v>3998</v>
      </c>
    </row>
    <row r="17" spans="3:14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3899</v>
      </c>
      <c r="J17" s="170" t="s">
        <v>3900</v>
      </c>
      <c r="K17" s="130" t="s">
        <v>4005</v>
      </c>
      <c r="N17" s="164" t="s">
        <v>3792</v>
      </c>
    </row>
    <row r="18" spans="3:14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3843</v>
      </c>
      <c r="J18" s="170" t="s">
        <v>3844</v>
      </c>
      <c r="K18" s="130" t="s">
        <v>4006</v>
      </c>
      <c r="N18" s="164" t="s">
        <v>3781</v>
      </c>
    </row>
    <row r="19" spans="3:14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3840</v>
      </c>
      <c r="J19" s="170" t="s">
        <v>3840</v>
      </c>
      <c r="K19" s="130" t="s">
        <v>3962</v>
      </c>
      <c r="N19" s="164" t="s">
        <v>3993</v>
      </c>
    </row>
    <row r="20" spans="3:14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3846</v>
      </c>
      <c r="J20" s="170" t="s">
        <v>3845</v>
      </c>
      <c r="K20" s="130" t="s">
        <v>3961</v>
      </c>
      <c r="N20" s="164" t="s">
        <v>3999</v>
      </c>
    </row>
    <row r="21" spans="3:14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3934</v>
      </c>
      <c r="J21" s="170" t="s">
        <v>3936</v>
      </c>
      <c r="K21" s="130" t="s">
        <v>9</v>
      </c>
      <c r="N21" s="164" t="s">
        <v>3793</v>
      </c>
    </row>
    <row r="22" spans="3:14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3935</v>
      </c>
      <c r="J22" s="170" t="s">
        <v>3937</v>
      </c>
      <c r="K22" s="130" t="s">
        <v>7</v>
      </c>
      <c r="N22" s="164" t="s">
        <v>4000</v>
      </c>
    </row>
    <row r="23" spans="3:14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3944</v>
      </c>
      <c r="J23" s="170" t="s">
        <v>3945</v>
      </c>
      <c r="N23" s="164" t="s">
        <v>3780</v>
      </c>
    </row>
    <row r="24" spans="3:14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3710</v>
      </c>
      <c r="J24" s="170" t="s">
        <v>3711</v>
      </c>
      <c r="N24" s="164" t="s">
        <v>3776</v>
      </c>
    </row>
    <row r="25" spans="3:14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3839</v>
      </c>
      <c r="J25" s="170" t="s">
        <v>3837</v>
      </c>
      <c r="N25" s="164" t="s">
        <v>4001</v>
      </c>
    </row>
    <row r="26" spans="3:14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3903</v>
      </c>
      <c r="J26" s="170" t="s">
        <v>3904</v>
      </c>
      <c r="N26" s="164" t="s">
        <v>3775</v>
      </c>
    </row>
    <row r="27" spans="3:14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3891</v>
      </c>
      <c r="J27" s="170" t="s">
        <v>3892</v>
      </c>
      <c r="N27" s="164" t="s">
        <v>3984</v>
      </c>
    </row>
    <row r="28" spans="3:14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3901</v>
      </c>
      <c r="J28" s="170" t="s">
        <v>3902</v>
      </c>
      <c r="N28" s="164" t="s">
        <v>3794</v>
      </c>
    </row>
    <row r="29" spans="3:14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3708</v>
      </c>
      <c r="J29" s="170" t="s">
        <v>3709</v>
      </c>
    </row>
    <row r="30" spans="3:14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3958</v>
      </c>
      <c r="J30" s="170" t="s">
        <v>3957</v>
      </c>
    </row>
    <row r="31" spans="3:14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3841</v>
      </c>
      <c r="J31" s="170" t="s">
        <v>3842</v>
      </c>
    </row>
    <row r="32" spans="3:14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3702</v>
      </c>
      <c r="J32" s="170" t="s">
        <v>18</v>
      </c>
    </row>
    <row r="33" spans="3:10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3712</v>
      </c>
      <c r="J33" s="170" t="s">
        <v>3712</v>
      </c>
    </row>
    <row r="34" spans="3:10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3847</v>
      </c>
      <c r="J34" s="170" t="s">
        <v>3847</v>
      </c>
    </row>
    <row r="35" spans="3:10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3713</v>
      </c>
      <c r="J35" s="170" t="s">
        <v>3714</v>
      </c>
    </row>
    <row r="36" spans="3:10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3782</v>
      </c>
      <c r="J36" s="170" t="s">
        <v>3783</v>
      </c>
    </row>
    <row r="37" spans="3:10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3967</v>
      </c>
      <c r="J37" s="170" t="s">
        <v>3968</v>
      </c>
    </row>
    <row r="38" spans="3:10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3715</v>
      </c>
      <c r="J38" s="170" t="s">
        <v>3716</v>
      </c>
    </row>
    <row r="39" spans="3:10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3717</v>
      </c>
      <c r="J39" s="170" t="s">
        <v>3718</v>
      </c>
    </row>
    <row r="40" spans="3:10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3905</v>
      </c>
      <c r="J40" s="170" t="s">
        <v>3906</v>
      </c>
    </row>
    <row r="41" spans="3:10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3907</v>
      </c>
      <c r="J41" s="170" t="s">
        <v>3908</v>
      </c>
    </row>
    <row r="42" spans="3:10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0" t="s">
        <v>3719</v>
      </c>
      <c r="J42" s="170" t="s">
        <v>3720</v>
      </c>
    </row>
    <row r="43" spans="3:10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3854</v>
      </c>
      <c r="J43" s="170" t="s">
        <v>3854</v>
      </c>
    </row>
    <row r="44" spans="3:10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3" t="s">
        <v>3851</v>
      </c>
      <c r="J45" s="170" t="s">
        <v>3850</v>
      </c>
    </row>
    <row r="46" spans="3:10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3721</v>
      </c>
      <c r="J46" s="170" t="s">
        <v>3722</v>
      </c>
    </row>
    <row r="47" spans="3:10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3946</v>
      </c>
      <c r="J47" s="170" t="s">
        <v>3947</v>
      </c>
    </row>
    <row r="48" spans="3:10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3974</v>
      </c>
      <c r="J48" s="170" t="s">
        <v>3975</v>
      </c>
    </row>
    <row r="49" spans="3:10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0" t="s">
        <v>3698</v>
      </c>
      <c r="J49" s="170" t="s">
        <v>14</v>
      </c>
    </row>
    <row r="50" spans="3:10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3723</v>
      </c>
      <c r="J50" s="170" t="s">
        <v>3724</v>
      </c>
    </row>
    <row r="51" spans="3:10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3" t="s">
        <v>3879</v>
      </c>
      <c r="J51" s="170" t="s">
        <v>3880</v>
      </c>
    </row>
    <row r="52" spans="3:10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3725</v>
      </c>
      <c r="J52" s="170" t="s">
        <v>3726</v>
      </c>
    </row>
    <row r="53" spans="3:10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3774</v>
      </c>
      <c r="J53" s="170" t="s">
        <v>3771</v>
      </c>
    </row>
    <row r="54" spans="3:10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3883</v>
      </c>
      <c r="J54" s="170" t="s">
        <v>3884</v>
      </c>
    </row>
    <row r="55" spans="3:10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3940</v>
      </c>
      <c r="J55" s="170" t="s">
        <v>3941</v>
      </c>
    </row>
    <row r="56" spans="3:10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3700</v>
      </c>
      <c r="J56" s="170" t="s">
        <v>16</v>
      </c>
    </row>
    <row r="57" spans="3:10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3727</v>
      </c>
      <c r="J57" s="170" t="s">
        <v>3727</v>
      </c>
    </row>
    <row r="58" spans="3:10">
      <c r="C58" s="131">
        <v>320</v>
      </c>
      <c r="D58" s="131" t="s">
        <v>105</v>
      </c>
      <c r="E58" s="131">
        <v>4</v>
      </c>
      <c r="F58" s="131" t="s">
        <v>3796</v>
      </c>
      <c r="G58" s="132" t="s">
        <v>1912</v>
      </c>
      <c r="H58" s="132"/>
      <c r="I58" s="170" t="s">
        <v>3767</v>
      </c>
      <c r="J58" s="170" t="s">
        <v>3768</v>
      </c>
    </row>
    <row r="59" spans="3:10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3769</v>
      </c>
      <c r="J59" s="170" t="s">
        <v>3770</v>
      </c>
    </row>
    <row r="60" spans="3:10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3909</v>
      </c>
      <c r="J60" s="170" t="s">
        <v>3910</v>
      </c>
    </row>
    <row r="61" spans="3:10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3728</v>
      </c>
      <c r="J61" s="170" t="s">
        <v>3729</v>
      </c>
    </row>
    <row r="62" spans="3:10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0" t="s">
        <v>3991</v>
      </c>
      <c r="J62" s="170" t="s">
        <v>3992</v>
      </c>
    </row>
    <row r="63" spans="3:10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3697</v>
      </c>
      <c r="J63" s="170" t="s">
        <v>13</v>
      </c>
    </row>
    <row r="64" spans="3:10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3911</v>
      </c>
      <c r="J64" s="170" t="s">
        <v>3912</v>
      </c>
    </row>
    <row r="65" spans="3:10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3" t="s">
        <v>3893</v>
      </c>
      <c r="J65" s="170" t="s">
        <v>3855</v>
      </c>
    </row>
    <row r="66" spans="3:10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3730</v>
      </c>
      <c r="J66" s="170" t="s">
        <v>3731</v>
      </c>
    </row>
    <row r="67" spans="3:10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3694</v>
      </c>
      <c r="J67" s="170" t="s">
        <v>10</v>
      </c>
    </row>
    <row r="68" spans="3:10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3695</v>
      </c>
      <c r="J68" s="170" t="s">
        <v>11</v>
      </c>
    </row>
    <row r="69" spans="3:10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3976</v>
      </c>
      <c r="J69" s="170" t="s">
        <v>3977</v>
      </c>
    </row>
    <row r="70" spans="3:10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0" t="s">
        <v>3696</v>
      </c>
      <c r="J70" s="170" t="s">
        <v>12</v>
      </c>
    </row>
    <row r="71" spans="3:10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0" t="s">
        <v>3765</v>
      </c>
      <c r="J71" s="170" t="s">
        <v>3969</v>
      </c>
    </row>
    <row r="72" spans="3:10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3913</v>
      </c>
      <c r="J72" s="170" t="s">
        <v>3914</v>
      </c>
    </row>
    <row r="73" spans="3:10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0" t="s">
        <v>3972</v>
      </c>
      <c r="J73" s="170" t="s">
        <v>3973</v>
      </c>
    </row>
    <row r="74" spans="3:10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0" t="s">
        <v>3887</v>
      </c>
      <c r="J74" s="170" t="s">
        <v>3888</v>
      </c>
    </row>
    <row r="75" spans="3:10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2" t="s">
        <v>3766</v>
      </c>
      <c r="J75" s="170" t="s">
        <v>3732</v>
      </c>
    </row>
    <row r="76" spans="3:10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2" t="s">
        <v>3948</v>
      </c>
      <c r="J76" s="170" t="s">
        <v>3949</v>
      </c>
    </row>
    <row r="77" spans="3:10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3733</v>
      </c>
      <c r="J77" s="170" t="s">
        <v>3734</v>
      </c>
    </row>
    <row r="78" spans="3:10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3" t="s">
        <v>3858</v>
      </c>
      <c r="J78" s="170" t="s">
        <v>3859</v>
      </c>
    </row>
    <row r="79" spans="3:10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3" t="s">
        <v>3856</v>
      </c>
      <c r="J79" s="170" t="s">
        <v>3857</v>
      </c>
    </row>
    <row r="80" spans="3:10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3" t="s">
        <v>3860</v>
      </c>
      <c r="J80" s="170" t="s">
        <v>3861</v>
      </c>
    </row>
    <row r="81" spans="3:10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3" t="s">
        <v>3986</v>
      </c>
      <c r="J81" s="170" t="s">
        <v>3987</v>
      </c>
    </row>
    <row r="82" spans="3:10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0" t="s">
        <v>3970</v>
      </c>
      <c r="J82" s="170" t="s">
        <v>3971</v>
      </c>
    </row>
    <row r="83" spans="3:10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0" t="s">
        <v>3889</v>
      </c>
      <c r="J83" s="170" t="s">
        <v>3890</v>
      </c>
    </row>
    <row r="84" spans="3:10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3703</v>
      </c>
      <c r="J84" s="170" t="s">
        <v>19</v>
      </c>
    </row>
    <row r="85" spans="3:10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0" t="s">
        <v>3735</v>
      </c>
      <c r="J85" s="170" t="s">
        <v>3735</v>
      </c>
    </row>
    <row r="86" spans="3:10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3978</v>
      </c>
      <c r="J86" s="170" t="s">
        <v>3979</v>
      </c>
    </row>
    <row r="87" spans="3:10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3784</v>
      </c>
      <c r="J87" s="170" t="s">
        <v>3736</v>
      </c>
    </row>
    <row r="88" spans="3:10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3989</v>
      </c>
      <c r="J88" s="170" t="s">
        <v>3990</v>
      </c>
    </row>
    <row r="89" spans="3:10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3915</v>
      </c>
      <c r="J89" s="170" t="s">
        <v>3916</v>
      </c>
    </row>
    <row r="90" spans="3:10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0" t="s">
        <v>3917</v>
      </c>
      <c r="J90" s="170" t="s">
        <v>3918</v>
      </c>
    </row>
    <row r="91" spans="3:10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3" t="s">
        <v>3919</v>
      </c>
      <c r="J91" s="170" t="s">
        <v>3920</v>
      </c>
    </row>
    <row r="92" spans="3:10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3862</v>
      </c>
      <c r="J92" s="170" t="s">
        <v>3863</v>
      </c>
    </row>
    <row r="93" spans="3:10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0" t="s">
        <v>3885</v>
      </c>
      <c r="J93" s="170" t="s">
        <v>3886</v>
      </c>
    </row>
    <row r="94" spans="3:10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3864</v>
      </c>
      <c r="J94" s="170" t="s">
        <v>3865</v>
      </c>
    </row>
    <row r="95" spans="3:10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0" t="s">
        <v>3737</v>
      </c>
      <c r="J95" s="170" t="s">
        <v>3738</v>
      </c>
    </row>
    <row r="96" spans="3:10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3921</v>
      </c>
      <c r="J96" s="170" t="s">
        <v>3922</v>
      </c>
    </row>
    <row r="97" spans="3:10">
      <c r="C97" s="131">
        <v>736</v>
      </c>
      <c r="D97" s="131" t="s">
        <v>3789</v>
      </c>
      <c r="E97" s="131">
        <v>6</v>
      </c>
      <c r="F97" s="131" t="s">
        <v>280</v>
      </c>
      <c r="G97" s="132" t="s">
        <v>1951</v>
      </c>
      <c r="H97" s="132"/>
      <c r="I97" s="170" t="s">
        <v>3950</v>
      </c>
      <c r="J97" s="170" t="s">
        <v>3951</v>
      </c>
    </row>
    <row r="98" spans="3:10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0" t="s">
        <v>3739</v>
      </c>
      <c r="J98" s="170" t="s">
        <v>3740</v>
      </c>
    </row>
    <row r="99" spans="3:10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3866</v>
      </c>
      <c r="J99" s="170" t="s">
        <v>3923</v>
      </c>
    </row>
    <row r="100" spans="3:10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0" t="s">
        <v>3772</v>
      </c>
      <c r="J100" s="170" t="s">
        <v>3773</v>
      </c>
    </row>
    <row r="101" spans="3:10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3867</v>
      </c>
      <c r="J101" s="170" t="s">
        <v>3868</v>
      </c>
    </row>
    <row r="102" spans="3:10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3869</v>
      </c>
      <c r="J103" s="170" t="s">
        <v>3870</v>
      </c>
    </row>
    <row r="104" spans="3:10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3" t="s">
        <v>3871</v>
      </c>
      <c r="J104" s="170" t="s">
        <v>3924</v>
      </c>
    </row>
    <row r="105" spans="3:10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0" t="s">
        <v>3699</v>
      </c>
      <c r="J105" s="170" t="s">
        <v>15</v>
      </c>
    </row>
    <row r="106" spans="3:10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3741</v>
      </c>
      <c r="J106" s="170" t="s">
        <v>3742</v>
      </c>
    </row>
    <row r="107" spans="3:10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3" t="s">
        <v>3878</v>
      </c>
      <c r="J107" s="170" t="s">
        <v>3877</v>
      </c>
    </row>
    <row r="108" spans="3:10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3" t="s">
        <v>3876</v>
      </c>
      <c r="J108" s="170" t="s">
        <v>3876</v>
      </c>
    </row>
    <row r="109" spans="3:10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3" t="s">
        <v>3925</v>
      </c>
      <c r="J109" s="170" t="s">
        <v>3926</v>
      </c>
    </row>
    <row r="110" spans="3:10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3" t="s">
        <v>3927</v>
      </c>
      <c r="J110" s="170" t="s">
        <v>3928</v>
      </c>
    </row>
    <row r="111" spans="3:10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3" t="s">
        <v>3952</v>
      </c>
      <c r="J111" s="170" t="s">
        <v>3953</v>
      </c>
    </row>
    <row r="112" spans="3:10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3" t="s">
        <v>3963</v>
      </c>
      <c r="J112" s="170" t="s">
        <v>3964</v>
      </c>
    </row>
    <row r="113" spans="3:10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71" t="s">
        <v>3872</v>
      </c>
      <c r="J113" s="170" t="s">
        <v>3873</v>
      </c>
    </row>
    <row r="114" spans="3:10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71" t="s">
        <v>3874</v>
      </c>
      <c r="J114" s="170" t="s">
        <v>3875</v>
      </c>
    </row>
    <row r="115" spans="3:10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70" t="s">
        <v>3693</v>
      </c>
      <c r="J115" s="170" t="s">
        <v>3748</v>
      </c>
    </row>
    <row r="116" spans="3:10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70" t="s">
        <v>3701</v>
      </c>
      <c r="J116" s="170" t="s">
        <v>17</v>
      </c>
    </row>
    <row r="117" spans="3:10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70" t="s">
        <v>3988</v>
      </c>
      <c r="J117" s="170" t="s">
        <v>3929</v>
      </c>
    </row>
    <row r="118" spans="3:10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70" t="s">
        <v>3965</v>
      </c>
      <c r="J118" s="170" t="s">
        <v>3966</v>
      </c>
    </row>
    <row r="119" spans="3:10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70" t="s">
        <v>3743</v>
      </c>
      <c r="J119" s="170" t="s">
        <v>3744</v>
      </c>
    </row>
    <row r="120" spans="3:10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71" t="s">
        <v>3881</v>
      </c>
      <c r="J120" s="170" t="s">
        <v>3882</v>
      </c>
    </row>
    <row r="121" spans="3:10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71"/>
      <c r="J121" s="164"/>
    </row>
    <row r="122" spans="3:10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  <c r="I122" s="164"/>
      <c r="J122" s="164"/>
    </row>
    <row r="123" spans="3:10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  <c r="I123" s="164"/>
      <c r="J123" s="164"/>
    </row>
    <row r="124" spans="3:10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  <c r="I124" s="164"/>
      <c r="J124" s="164"/>
    </row>
    <row r="125" spans="3:10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  <c r="I125" s="164"/>
      <c r="J125" s="164"/>
    </row>
    <row r="126" spans="3:10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  <c r="I126" s="164"/>
      <c r="J126" s="164"/>
    </row>
    <row r="127" spans="3:10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  <c r="I127" s="164"/>
      <c r="J127" s="164"/>
    </row>
    <row r="128" spans="3:10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  <c r="I128" s="164"/>
      <c r="J128" s="164"/>
    </row>
    <row r="129" spans="3:10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  <c r="I129" s="164"/>
      <c r="J129" s="164"/>
    </row>
    <row r="130" spans="3:10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  <c r="I130" s="164"/>
      <c r="J130" s="164"/>
    </row>
    <row r="131" spans="3:10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10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10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10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10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10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10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10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10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10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10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10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10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10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>
      <c r="C148" s="133"/>
      <c r="D148" s="132"/>
      <c r="E148" s="131">
        <v>3</v>
      </c>
      <c r="F148" s="131" t="s">
        <v>3797</v>
      </c>
      <c r="G148" s="132" t="s">
        <v>2002</v>
      </c>
      <c r="H148" s="132"/>
    </row>
    <row r="149" spans="3:8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>
      <c r="C165" s="133"/>
      <c r="D165" s="132"/>
      <c r="E165" s="131">
        <v>1</v>
      </c>
      <c r="F165" s="131" t="s">
        <v>3798</v>
      </c>
      <c r="G165" s="132" t="s">
        <v>2019</v>
      </c>
      <c r="H165" s="132"/>
    </row>
    <row r="166" spans="3:8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>
      <c r="C1483" s="133"/>
      <c r="D1483" s="132"/>
      <c r="E1483" s="131">
        <v>870</v>
      </c>
      <c r="F1483" s="131" t="s">
        <v>3817</v>
      </c>
      <c r="G1483" s="132" t="s">
        <v>3337</v>
      </c>
      <c r="H1483" s="132"/>
    </row>
    <row r="1484" spans="3:8">
      <c r="C1484" s="133"/>
      <c r="D1484" s="132"/>
      <c r="E1484" s="131">
        <v>871</v>
      </c>
      <c r="F1484" s="131" t="s">
        <v>3818</v>
      </c>
      <c r="G1484" s="132" t="s">
        <v>3338</v>
      </c>
      <c r="H1484" s="132"/>
    </row>
    <row r="1485" spans="3:8">
      <c r="C1485" s="133"/>
      <c r="D1485" s="132"/>
      <c r="E1485" s="131">
        <v>872</v>
      </c>
      <c r="F1485" s="131" t="s">
        <v>3819</v>
      </c>
      <c r="G1485" s="132" t="s">
        <v>3339</v>
      </c>
      <c r="H1485" s="132"/>
    </row>
    <row r="1486" spans="3:8">
      <c r="C1486" s="133"/>
      <c r="D1486" s="132"/>
      <c r="E1486" s="131">
        <v>873</v>
      </c>
      <c r="F1486" s="131" t="s">
        <v>3820</v>
      </c>
      <c r="G1486" s="132" t="s">
        <v>3340</v>
      </c>
      <c r="H1486" s="132"/>
    </row>
    <row r="1487" spans="3:8">
      <c r="C1487" s="133"/>
      <c r="D1487" s="132"/>
      <c r="E1487" s="131">
        <v>874</v>
      </c>
      <c r="F1487" s="131" t="s">
        <v>3803</v>
      </c>
      <c r="G1487" s="132" t="s">
        <v>3341</v>
      </c>
      <c r="H1487" s="132"/>
    </row>
    <row r="1488" spans="3:8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>
      <c r="C1492" s="133"/>
      <c r="D1492" s="132"/>
      <c r="E1492" s="131">
        <v>879</v>
      </c>
      <c r="F1492" s="131" t="s">
        <v>3804</v>
      </c>
      <c r="G1492" s="132" t="s">
        <v>3346</v>
      </c>
      <c r="H1492" s="132"/>
    </row>
    <row r="1493" spans="3:8">
      <c r="C1493" s="133"/>
      <c r="D1493" s="132"/>
      <c r="E1493" s="131">
        <v>880</v>
      </c>
      <c r="F1493" s="131" t="s">
        <v>3805</v>
      </c>
      <c r="G1493" s="132" t="s">
        <v>3347</v>
      </c>
      <c r="H1493" s="132"/>
    </row>
    <row r="1494" spans="3:8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>
      <c r="C1495" s="133"/>
      <c r="D1495" s="132"/>
      <c r="E1495" s="131">
        <v>883</v>
      </c>
      <c r="F1495" s="131" t="s">
        <v>3806</v>
      </c>
      <c r="G1495" s="132" t="s">
        <v>3349</v>
      </c>
      <c r="H1495" s="132"/>
    </row>
    <row r="1496" spans="3:8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>
      <c r="C1499" s="133"/>
      <c r="D1499" s="132"/>
      <c r="E1499" s="131">
        <v>887</v>
      </c>
      <c r="F1499" s="131" t="s">
        <v>3807</v>
      </c>
      <c r="G1499" s="132" t="s">
        <v>3353</v>
      </c>
      <c r="H1499" s="132"/>
    </row>
    <row r="1500" spans="3:8">
      <c r="C1500" s="133"/>
      <c r="D1500" s="132"/>
      <c r="E1500" s="131">
        <v>888</v>
      </c>
      <c r="F1500" s="131" t="s">
        <v>3808</v>
      </c>
      <c r="G1500" s="132" t="s">
        <v>3354</v>
      </c>
      <c r="H1500" s="132"/>
    </row>
    <row r="1501" spans="3:8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>
      <c r="C1503" s="133"/>
      <c r="D1503" s="132"/>
      <c r="E1503" s="131">
        <v>891</v>
      </c>
      <c r="F1503" s="131" t="s">
        <v>3809</v>
      </c>
      <c r="G1503" s="132" t="s">
        <v>3357</v>
      </c>
      <c r="H1503" s="132"/>
    </row>
    <row r="1504" spans="3:8">
      <c r="C1504" s="133"/>
      <c r="D1504" s="132"/>
      <c r="E1504" s="131">
        <v>900</v>
      </c>
      <c r="F1504" s="131" t="s">
        <v>3810</v>
      </c>
      <c r="G1504" s="132" t="s">
        <v>3358</v>
      </c>
      <c r="H1504" s="132"/>
    </row>
    <row r="1505" spans="3:8">
      <c r="C1505" s="133"/>
      <c r="D1505" s="132"/>
      <c r="E1505" s="131">
        <v>901</v>
      </c>
      <c r="F1505" s="131" t="s">
        <v>3811</v>
      </c>
      <c r="G1505" s="132" t="s">
        <v>3359</v>
      </c>
      <c r="H1505" s="132"/>
    </row>
    <row r="1506" spans="3:8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>
      <c r="C1554" s="133"/>
      <c r="D1554" s="132"/>
      <c r="E1554" s="131">
        <v>872</v>
      </c>
      <c r="F1554" s="131" t="s">
        <v>3812</v>
      </c>
      <c r="G1554" s="132" t="s">
        <v>3408</v>
      </c>
      <c r="H1554" s="132"/>
    </row>
    <row r="1555" spans="3:8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>
      <c r="C1609" s="133"/>
      <c r="D1609" s="132"/>
      <c r="E1609" s="131">
        <v>814</v>
      </c>
      <c r="F1609" s="131" t="s">
        <v>3813</v>
      </c>
      <c r="G1609" s="132" t="s">
        <v>3463</v>
      </c>
      <c r="H1609" s="132"/>
    </row>
    <row r="1610" spans="3:8">
      <c r="C1610" s="133"/>
      <c r="D1610" s="132"/>
      <c r="E1610" s="131">
        <v>815</v>
      </c>
      <c r="F1610" s="131" t="s">
        <v>3814</v>
      </c>
      <c r="G1610" s="132" t="s">
        <v>3464</v>
      </c>
      <c r="H1610" s="132"/>
    </row>
    <row r="1611" spans="3:8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>
      <c r="C1612" s="133"/>
      <c r="D1612" s="132"/>
      <c r="E1612" s="131">
        <v>868</v>
      </c>
      <c r="F1612" s="131" t="s">
        <v>3815</v>
      </c>
      <c r="G1612" s="132" t="s">
        <v>3466</v>
      </c>
      <c r="H1612" s="132"/>
    </row>
    <row r="1613" spans="3:8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xmlns:xlrd2="http://schemas.microsoft.com/office/spreadsheetml/2017/richdata2" ref="N2:N20">
    <sortCondition ref="N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2021-11-08T14:22:54Z</dcterms:modified>
</cp:coreProperties>
</file>