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07-2024 piso Ginásio\DOC. ENGENHARIA\"/>
    </mc:Choice>
  </mc:AlternateContent>
  <xr:revisionPtr revIDLastSave="0" documentId="13_ncr:1_{350FA70E-DB01-4537-9AD4-FF793B7B911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base!$K$1:$K$22</definedName>
    <definedName name="PO.CustoUnitario">ROUND('Orçamento-base'!$Q1,15-13*'Orçamento-base'!$X$4)</definedName>
    <definedName name="Referencia.Descricao">IF(ISNUMBER([1]PO!linhaSINAPIxls),INDEX(INDIRECT("'[Referência "&amp;_xlnm.Database&amp;".xls]Banco'!$b:$g"),[1]PO!linhaSINAPIxls,3),"")</definedName>
    <definedName name="Referencia.Unidade">IF(ISNUMBER([1]PO!linhaSINAPIxls),INDEX(INDIRECT("'[Referência "&amp;_xlnm.Database&amp;".xls]Banco'!$b:$g"),[1]PO!linhaSINAPIxls,4),"")</definedName>
    <definedName name="TipoOrçamento">"BASE"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K18" i="3"/>
  <c r="K19" i="3"/>
  <c r="K20" i="3"/>
  <c r="B20" i="3" s="1"/>
  <c r="B20" i="6" s="1"/>
  <c r="K21" i="3"/>
  <c r="K22" i="3"/>
  <c r="K23" i="3"/>
  <c r="B23" i="3" s="1"/>
  <c r="B23" i="6" s="1"/>
  <c r="K24" i="3"/>
  <c r="K16" i="3"/>
  <c r="K17" i="3"/>
  <c r="K15" i="3" l="1"/>
  <c r="K14" i="3" l="1"/>
  <c r="B14" i="3" s="1"/>
  <c r="B1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B37" i="6" s="1"/>
  <c r="K38" i="3"/>
  <c r="B38" i="3" s="1"/>
  <c r="B38" i="6" s="1"/>
  <c r="K39" i="3"/>
  <c r="B39" i="3" s="1"/>
  <c r="B39" i="6" s="1"/>
  <c r="K40" i="3"/>
  <c r="B40" i="3" s="1"/>
  <c r="B40" i="6" s="1"/>
  <c r="K41" i="3"/>
  <c r="B41" i="3" s="1"/>
  <c r="B41" i="6" s="1"/>
  <c r="K42" i="3"/>
  <c r="B42" i="3" s="1"/>
  <c r="B42" i="6" s="1"/>
  <c r="K43" i="3"/>
  <c r="B43" i="3" s="1"/>
  <c r="B43" i="6" s="1"/>
  <c r="K44" i="3"/>
  <c r="B44" i="3" s="1"/>
  <c r="B44" i="6" s="1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4" i="3" l="1"/>
  <c r="Q14" i="3"/>
  <c r="O15" i="3"/>
  <c r="Q15" i="3"/>
  <c r="O16" i="3"/>
  <c r="Q16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3" l="1"/>
  <c r="F13" i="6"/>
  <c r="B15" i="3" l="1"/>
  <c r="B15" i="6" s="1"/>
  <c r="B13" i="6"/>
  <c r="B16" i="3" l="1"/>
  <c r="B16" i="6" s="1"/>
  <c r="B17" i="3" l="1"/>
  <c r="B17" i="6" s="1"/>
  <c r="B18" i="3" l="1"/>
  <c r="B19" i="3" l="1"/>
  <c r="B19" i="6" s="1"/>
  <c r="B18" i="6"/>
  <c r="B21" i="3" l="1"/>
  <c r="B21" i="6" s="1"/>
  <c r="B22" i="3"/>
  <c r="B22" i="6" s="1"/>
  <c r="B24" i="3" l="1"/>
  <c r="B24" i="6" s="1"/>
  <c r="C6" i="6" s="1"/>
  <c r="B7" i="2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<sst xmlns="http://schemas.openxmlformats.org/spreadsheetml/2006/main" count="15187" uniqueCount="4065">
  <si>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</si>
  <si>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</si>
  <si>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</si>
  <si>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</si>
  <si>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</si>
  <si>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</si>
  <si>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</si>
  <si>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</si>
  <si>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</si>
  <si>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</si>
  <si>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</si>
  <si>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</si>
  <si>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</si>
  <si>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</si>
  <si>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</si>
  <si>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</si>
  <si>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</si>
  <si>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</si>
  <si>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</si>
  <si>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</si>
  <si>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</si>
  <si>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</si>
  <si>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</si>
  <si>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</si>
  <si>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</si>
  <si>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</si>
  <si>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</si>
  <si>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</si>
  <si>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</si>
  <si>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</si>
  <si>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</si>
  <si>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</si>
  <si>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</si>
  <si>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</si>
  <si>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</si>
  <si>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</si>
  <si>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</si>
  <si>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</si>
  <si>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</si>
  <si>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</si>
  <si>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</si>
  <si>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</si>
  <si>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</si>
  <si>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</si>
  <si>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</si>
  <si>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</si>
  <si>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</si>
  <si>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</si>
  <si>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</si>
  <si>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</si>
  <si>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</si>
  <si>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</si>
  <si>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</si>
  <si>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</si>
  <si>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</si>
  <si>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</si>
  <si>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</si>
  <si>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</si>
  <si>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</si>
  <si>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</si>
  <si>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</si>
  <si>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</si>
  <si>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</si>
  <si>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</si>
  <si>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</si>
  <si>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</si>
  <si>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</si>
  <si>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</si>
  <si>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</si>
  <si>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</si>
  <si>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</si>
  <si>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</si>
  <si>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</si>
  <si>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</si>
  <si>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</si>
  <si>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</si>
  <si>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</si>
  <si>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</si>
  <si>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</si>
  <si>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</si>
  <si>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</si>
  <si>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</si>
  <si>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</si>
  <si>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</si>
  <si>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</si>
  <si>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</si>
  <si>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</si>
  <si>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</si>
  <si>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</si>
  <si>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</si>
  <si>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</si>
  <si>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</si>
  <si>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</si>
  <si>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</si>
  <si>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</si>
  <si>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</si>
  <si>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</si>
  <si>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</si>
  <si>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</si>
  <si>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</si>
  <si>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</si>
  <si>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</si>
  <si>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</si>
  <si>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</si>
  <si>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</si>
  <si>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</si>
  <si>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</si>
  <si>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</si>
  <si>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</si>
  <si>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</si>
  <si>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</si>
  <si>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</si>
  <si>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</si>
  <si>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</si>
  <si>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</si>
  <si>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</si>
  <si>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</si>
  <si>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</si>
  <si>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</si>
  <si>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</si>
  <si>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</si>
  <si>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</si>
  <si>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</si>
  <si>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</si>
  <si>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</si>
  <si>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</si>
  <si>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</si>
  <si>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</si>
  <si>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</si>
  <si>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</si>
  <si>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</si>
  <si>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</si>
  <si>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</si>
  <si>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</si>
  <si>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</si>
  <si>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</si>
  <si>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</si>
  <si>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</si>
  <si>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</si>
  <si>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</si>
  <si>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</si>
  <si>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</si>
  <si>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</si>
  <si>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</si>
  <si>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</si>
  <si>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</si>
  <si>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</si>
  <si>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</si>
  <si>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</si>
  <si>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</si>
  <si>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</si>
  <si>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</si>
  <si>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</si>
  <si>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</si>
  <si>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</si>
  <si>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</si>
  <si>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</si>
  <si>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</si>
  <si>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</si>
  <si>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</si>
  <si>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</si>
  <si>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</si>
  <si>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</si>
  <si>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</si>
  <si>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</si>
  <si>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</si>
  <si>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</si>
  <si>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</si>
  <si>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</si>
  <si>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</si>
  <si>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</si>
  <si>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</si>
  <si>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</si>
  <si>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</si>
  <si>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</si>
  <si>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</si>
  <si>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</si>
  <si>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</si>
  <si>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</si>
  <si>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</si>
  <si>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</si>
  <si>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</si>
  <si>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</si>
  <si>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</si>
  <si>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</si>
  <si>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</si>
  <si>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</si>
  <si>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</si>
  <si>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</si>
  <si>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</si>
  <si>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</si>
  <si>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</si>
  <si>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</si>
  <si>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</si>
  <si>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</si>
  <si>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</si>
  <si>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</si>
  <si>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</si>
  <si>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</si>
  <si>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</si>
  <si>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</si>
  <si>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</si>
  <si>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</si>
  <si>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</si>
  <si>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</si>
  <si>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</si>
  <si>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</si>
  <si>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</si>
  <si>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</si>
  <si>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</si>
  <si>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</si>
  <si>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</si>
  <si>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</si>
  <si>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</si>
  <si>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</si>
  <si>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</si>
  <si>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</si>
  <si>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</si>
  <si>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</si>
  <si>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</si>
  <si>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</si>
  <si>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</si>
  <si>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</si>
  <si>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</si>
  <si>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</si>
  <si>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</si>
  <si>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</si>
  <si>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</si>
  <si>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</si>
  <si>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</si>
  <si>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</si>
  <si>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</si>
  <si>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</si>
  <si>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</si>
  <si>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</si>
  <si>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</si>
  <si>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</si>
  <si>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</si>
  <si>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</si>
  <si>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</si>
  <si>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</si>
  <si>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</si>
  <si>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</si>
  <si>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</si>
  <si>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</si>
  <si>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</si>
  <si>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</si>
  <si>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</si>
  <si>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</si>
  <si>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</si>
  <si>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</si>
  <si>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</si>
  <si>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</si>
  <si>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</si>
  <si>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</si>
  <si>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</si>
  <si>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</si>
  <si>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</si>
  <si>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</si>
  <si>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</si>
  <si>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</si>
  <si>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</si>
  <si>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</si>
  <si>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</si>
  <si>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</si>
  <si>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</si>
  <si>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</si>
  <si>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</si>
  <si>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</si>
  <si>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</si>
  <si>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</si>
  <si>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</si>
  <si>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</si>
  <si>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</si>
  <si>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</si>
  <si>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</si>
  <si>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</si>
  <si>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</si>
  <si>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</si>
  <si>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</si>
  <si>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</si>
  <si>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</si>
  <si>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</si>
  <si>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</si>
  <si>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</si>
  <si>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</si>
  <si>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</si>
  <si>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</si>
  <si>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</si>
  <si>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</si>
  <si>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</si>
  <si>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</si>
  <si>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</si>
  <si>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</si>
  <si>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</si>
  <si>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</si>
  <si>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</si>
  <si>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</si>
  <si>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</si>
  <si>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</si>
  <si>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</si>
  <si>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</si>
  <si>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</si>
  <si>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</si>
  <si>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</si>
  <si>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</si>
  <si>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</si>
  <si>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</si>
  <si>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</si>
  <si>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</si>
  <si>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</si>
  <si>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</si>
  <si>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</si>
  <si>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</si>
  <si>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</si>
  <si>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</si>
  <si>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</si>
  <si>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</si>
  <si>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</si>
  <si>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</si>
  <si>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</si>
  <si>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</si>
  <si>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</si>
  <si>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</si>
  <si>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</si>
  <si>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</si>
  <si>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</si>
  <si>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</si>
  <si>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</si>
  <si>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</si>
  <si>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</si>
  <si>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</si>
  <si>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</si>
  <si>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</si>
  <si>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</si>
  <si>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</si>
  <si>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</si>
  <si>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</si>
  <si>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</si>
  <si>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</si>
  <si>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</si>
  <si>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</si>
  <si>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</si>
  <si>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</si>
  <si>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</si>
  <si>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</si>
  <si>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</si>
  <si>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</si>
  <si>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</si>
  <si>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</si>
  <si>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</si>
  <si>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</si>
  <si>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</si>
  <si>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</si>
  <si>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</si>
  <si>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</si>
  <si>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</si>
  <si>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</si>
  <si>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</si>
  <si>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</si>
  <si>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</si>
  <si>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</si>
  <si>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</si>
  <si>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</si>
  <si>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</si>
  <si>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</si>
  <si>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</si>
  <si>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</si>
  <si>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</si>
  <si>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</si>
  <si>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</si>
  <si>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</si>
  <si>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</si>
  <si>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</si>
  <si>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</si>
  <si>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</si>
  <si>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</si>
  <si>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</si>
  <si>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</si>
  <si>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</si>
  <si>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</si>
  <si>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</si>
  <si>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</si>
  <si>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</si>
  <si>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</si>
  <si>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</si>
  <si>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</si>
  <si>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</si>
  <si>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</si>
  <si>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</si>
  <si>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</si>
  <si>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</si>
  <si>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</si>
  <si>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</si>
  <si>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</si>
  <si>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</si>
  <si>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</si>
  <si>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</si>
  <si>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</si>
  <si>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</si>
  <si>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</si>
  <si>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</si>
  <si>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</si>
  <si>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</si>
  <si>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</si>
  <si>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</si>
  <si>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</si>
  <si>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</si>
  <si>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</si>
  <si>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</si>
  <si>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</si>
  <si>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</si>
  <si>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</si>
  <si>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</si>
  <si>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</si>
  <si>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</si>
  <si>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</si>
  <si>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</si>
  <si>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</si>
  <si>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</si>
  <si>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</si>
  <si>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</si>
  <si>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</si>
  <si>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</si>
  <si>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</si>
  <si>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</si>
  <si>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</si>
  <si>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</si>
  <si>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</si>
  <si>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</si>
  <si>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</si>
  <si>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</si>
  <si>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</si>
  <si>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</si>
  <si>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</si>
  <si>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</si>
  <si>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</si>
  <si>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</si>
  <si>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</si>
  <si>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</si>
  <si>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</si>
  <si>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</si>
  <si>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</si>
  <si>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</si>
  <si>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</si>
  <si>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</si>
  <si>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</si>
  <si>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</si>
  <si>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</si>
  <si>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</si>
  <si>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</si>
  <si>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</si>
  <si>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</si>
  <si>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</si>
  <si>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</si>
  <si>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</si>
  <si>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</si>
  <si>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</si>
  <si>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</si>
  <si>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</si>
  <si>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</si>
  <si>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</si>
  <si>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</si>
  <si>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</si>
  <si>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</si>
  <si>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</si>
  <si>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</si>
  <si>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</si>
  <si>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</si>
  <si>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</si>
  <si>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</si>
  <si>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</si>
  <si>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</si>
  <si>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</si>
  <si>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</si>
  <si>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</si>
  <si>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</si>
  <si>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</si>
  <si>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</si>
  <si>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</si>
  <si>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</si>
  <si>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</si>
  <si>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</si>
  <si>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</si>
  <si>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</si>
  <si>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</si>
  <si>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</si>
  <si>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</si>
  <si>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</si>
  <si>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</si>
  <si>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</si>
  <si>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</si>
  <si>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</si>
  <si>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</si>
  <si>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</si>
  <si>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</si>
  <si>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</si>
  <si>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</si>
  <si>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</si>
  <si>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</si>
  <si>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</si>
  <si>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</si>
  <si>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</si>
  <si>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</si>
  <si>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</si>
  <si>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</si>
  <si>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</si>
  <si>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</si>
  <si>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</si>
  <si>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</si>
  <si>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</si>
  <si>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</si>
  <si>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</si>
  <si>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</si>
  <si>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</si>
  <si>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</si>
  <si>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</si>
  <si>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</si>
  <si>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</si>
  <si>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</si>
  <si>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</si>
  <si>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</si>
  <si>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</si>
  <si>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</si>
  <si>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</si>
  <si>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</si>
  <si>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</si>
  <si>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</si>
  <si>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</si>
  <si>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</si>
  <si>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</si>
  <si>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</si>
  <si>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</si>
  <si>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</si>
  <si>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</si>
  <si>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</si>
  <si>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</si>
  <si>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</si>
  <si>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</si>
  <si>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</si>
  <si>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</si>
  <si>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</si>
  <si>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</si>
  <si>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</si>
  <si>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</si>
  <si>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</si>
  <si>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</si>
  <si>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</si>
  <si>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</si>
  <si>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</si>
  <si>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</si>
  <si>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</si>
  <si>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</si>
  <si>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</si>
  <si>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</si>
  <si>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</si>
  <si>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</si>
  <si>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</si>
  <si>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</si>
  <si>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</si>
  <si>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</si>
  <si>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</si>
  <si>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</si>
  <si>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</si>
  <si>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</si>
  <si>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</si>
  <si>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</si>
  <si>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</si>
  <si>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</si>
  <si>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</si>
  <si>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</si>
  <si>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</si>
  <si>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</si>
  <si>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</si>
  <si>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</si>
  <si>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</si>
  <si>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</si>
  <si>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</si>
  <si>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</si>
  <si>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</si>
  <si>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</si>
  <si>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</si>
  <si>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</si>
  <si>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</si>
  <si>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</si>
  <si>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</si>
  <si>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</si>
  <si>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</si>
  <si>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</si>
  <si>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</si>
  <si>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</si>
  <si>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</si>
  <si>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</si>
  <si>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</si>
  <si>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</si>
  <si>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</si>
  <si>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</si>
  <si>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</si>
  <si>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</si>
  <si>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</si>
  <si>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</si>
  <si>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</si>
  <si>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</si>
  <si>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</si>
  <si>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</si>
  <si>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</si>
  <si>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</si>
  <si>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</si>
  <si>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</si>
  <si>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</si>
  <si>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</si>
  <si>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</si>
  <si>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</si>
  <si>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</si>
  <si>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</si>
  <si>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</si>
  <si>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</si>
  <si>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</si>
  <si>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</si>
  <si>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</si>
  <si>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</si>
  <si>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</si>
  <si>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</si>
  <si>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</si>
  <si>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</si>
  <si>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</si>
  <si>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</si>
  <si>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</si>
  <si>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</si>
  <si>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</si>
  <si>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</si>
  <si>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</si>
  <si>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</si>
  <si>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</si>
  <si>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</si>
  <si>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</si>
  <si>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</si>
  <si>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</si>
  <si>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</si>
  <si>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</si>
  <si>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</si>
  <si>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</si>
  <si>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</si>
  <si>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</si>
  <si>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</si>
  <si>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</si>
  <si>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</si>
  <si>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</si>
  <si>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</si>
  <si>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</si>
  <si>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</si>
  <si>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</si>
  <si>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</si>
  <si>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</si>
  <si>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</si>
  <si>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</si>
  <si>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</si>
  <si>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</si>
  <si>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</si>
  <si>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</si>
  <si>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</si>
  <si>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</si>
  <si>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</si>
  <si>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</si>
  <si>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</si>
  <si>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</si>
  <si>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</si>
  <si>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</si>
  <si>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</si>
  <si>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</si>
  <si>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</si>
  <si>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</si>
  <si>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</si>
  <si>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</si>
  <si>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</si>
  <si>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</si>
  <si>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</si>
  <si>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</si>
  <si>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</si>
  <si>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</si>
  <si>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</si>
  <si>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</si>
  <si>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</si>
  <si>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</si>
  <si>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</si>
  <si>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</si>
  <si>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</si>
  <si>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</si>
  <si>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</si>
  <si>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</si>
  <si>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</si>
  <si>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</si>
  <si>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</si>
  <si>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</si>
  <si>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</si>
  <si>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</si>
  <si>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</si>
  <si>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</si>
  <si>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</si>
  <si>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</si>
  <si>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</si>
  <si>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</si>
  <si>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</si>
  <si>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</si>
  <si>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</si>
  <si>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</si>
  <si>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</si>
  <si>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</si>
  <si>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</si>
  <si>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</si>
  <si>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</si>
  <si>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</si>
  <si>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</si>
  <si>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</si>
  <si>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</si>
  <si>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</si>
  <si>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</si>
  <si>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</si>
  <si>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</si>
  <si>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</si>
  <si>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</si>
  <si>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</si>
  <si>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</si>
  <si>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</si>
  <si>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</si>
  <si>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</si>
  <si>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</si>
  <si>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</si>
  <si>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</si>
  <si>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</si>
  <si>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</si>
  <si>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</si>
  <si>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</si>
  <si>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</si>
  <si>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</si>
  <si>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</si>
  <si>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</si>
  <si>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</si>
  <si>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</si>
  <si>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</si>
  <si>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</si>
  <si>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</si>
  <si>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</si>
  <si>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</si>
  <si>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</si>
  <si>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</si>
  <si>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</si>
  <si>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</si>
  <si>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</si>
  <si>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</si>
  <si>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</si>
  <si>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</si>
  <si>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</si>
  <si>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</si>
  <si>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</si>
  <si>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</si>
  <si>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</si>
  <si>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</si>
  <si>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</si>
  <si>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</si>
  <si>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</si>
  <si>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</si>
  <si>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</si>
  <si>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</si>
  <si>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</si>
  <si>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</si>
  <si>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</si>
  <si>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</si>
  <si>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</si>
  <si>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</si>
  <si>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</si>
  <si>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</si>
  <si>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</si>
  <si>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</si>
  <si>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</si>
  <si>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</si>
  <si>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</si>
  <si>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</si>
  <si>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</si>
  <si>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</si>
  <si>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</si>
  <si>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</si>
  <si>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</si>
  <si>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</si>
  <si>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</si>
  <si>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</si>
  <si>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</si>
  <si>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</si>
  <si>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</si>
  <si>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</si>
  <si>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</si>
  <si>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</si>
  <si>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</si>
  <si>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</si>
  <si>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</si>
  <si>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</si>
  <si>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</si>
  <si>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</si>
  <si>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</si>
  <si>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</si>
  <si>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</si>
  <si>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</si>
  <si>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</si>
  <si>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</si>
  <si>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</si>
  <si>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</si>
  <si>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</si>
  <si>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</si>
  <si>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</si>
  <si>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</si>
  <si>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</si>
  <si>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</si>
  <si>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</si>
  <si>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</si>
  <si>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</si>
  <si>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</si>
  <si>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</si>
  <si>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</si>
  <si>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</si>
  <si>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</si>
  <si>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</si>
  <si>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</si>
  <si>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</si>
  <si>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</si>
  <si>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</si>
  <si>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</si>
  <si>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</si>
  <si>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</si>
  <si>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</si>
  <si>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</si>
  <si>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</si>
  <si>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</si>
  <si>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</si>
  <si>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</si>
  <si>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</si>
  <si>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</si>
  <si>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</si>
  <si>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</si>
  <si>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</si>
  <si>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</si>
  <si>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</si>
  <si>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</si>
  <si>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</si>
  <si>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</si>
  <si>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</si>
  <si>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</si>
  <si>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</si>
  <si>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</si>
  <si>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</si>
  <si>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</si>
  <si>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</si>
  <si>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</si>
  <si>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</si>
  <si>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</si>
  <si>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</si>
  <si>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</si>
  <si>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</si>
  <si>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</si>
  <si>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</si>
  <si>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</si>
  <si>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</si>
  <si>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</si>
  <si>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</si>
  <si>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</si>
  <si>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</si>
  <si>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</si>
  <si>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</si>
  <si>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</si>
  <si>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</si>
  <si>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</si>
  <si>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</si>
  <si>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</si>
  <si>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</si>
  <si>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</si>
  <si>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</si>
  <si>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</si>
  <si>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</si>
  <si>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</si>
  <si>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</si>
  <si>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</si>
  <si>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</si>
  <si>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</si>
  <si>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</si>
  <si>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</si>
  <si>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</si>
  <si>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</si>
  <si>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</si>
  <si>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</si>
  <si>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</si>
  <si>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</si>
  <si>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</si>
  <si>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</si>
  <si>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</si>
  <si>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</si>
  <si>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</si>
  <si>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</si>
  <si>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</si>
  <si>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</si>
  <si>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</si>
  <si>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</si>
  <si>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</si>
  <si>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</si>
  <si>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</si>
  <si>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</si>
  <si>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</si>
  <si>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</si>
  <si>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</si>
  <si>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</si>
  <si>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</si>
  <si>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</si>
  <si>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</si>
  <si>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</si>
  <si>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</si>
  <si>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</si>
  <si>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</si>
  <si>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</si>
  <si>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</si>
  <si>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</si>
  <si>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</si>
  <si>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</si>
  <si>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</si>
  <si>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</si>
  <si>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</si>
  <si>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</si>
  <si>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</si>
  <si>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</si>
  <si>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</si>
  <si>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</si>
  <si>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</si>
  <si>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</si>
  <si>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</si>
  <si>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</si>
  <si>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</si>
  <si>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</si>
  <si>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</si>
  <si>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</si>
  <si>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</si>
  <si>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</si>
  <si>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</si>
  <si>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</si>
  <si>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</si>
  <si>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</si>
  <si>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</si>
  <si>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</si>
  <si>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</si>
  <si>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</si>
  <si>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</si>
  <si>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</si>
  <si>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</si>
  <si>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</si>
  <si>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</si>
  <si>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</si>
  <si>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</si>
  <si>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</si>
  <si>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</si>
  <si>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</si>
  <si>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</si>
  <si>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</si>
  <si>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</si>
  <si>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</si>
  <si>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</si>
  <si>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</si>
  <si>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</si>
  <si>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</si>
  <si>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</si>
  <si>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</si>
  <si>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</si>
  <si>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</si>
  <si>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</si>
  <si>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</si>
  <si>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</si>
  <si>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</si>
  <si>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</si>
  <si>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</si>
  <si>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</si>
  <si>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</si>
  <si>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</si>
  <si>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</si>
  <si>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</si>
  <si>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</si>
  <si>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</si>
  <si>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</si>
  <si>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</si>
  <si>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</si>
  <si>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</si>
  <si>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</si>
  <si>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</si>
  <si>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</si>
  <si>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</si>
  <si>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</si>
  <si>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</si>
  <si>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</si>
  <si>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</si>
  <si>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</si>
  <si>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</si>
  <si>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</si>
  <si>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</si>
  <si>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</si>
  <si>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</si>
  <si>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</si>
  <si>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</si>
  <si>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</si>
  <si>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</si>
  <si>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</si>
  <si>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</si>
  <si>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</si>
  <si>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</si>
  <si>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</si>
  <si>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</si>
  <si>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</si>
  <si>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</si>
  <si>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</si>
  <si>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</si>
  <si>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</si>
  <si>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</si>
  <si>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</si>
  <si>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</si>
  <si>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</si>
  <si>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</si>
  <si>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</si>
  <si>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</si>
  <si>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</si>
  <si>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</si>
  <si>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</si>
  <si>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</si>
  <si>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</si>
  <si>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</si>
  <si>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</si>
  <si>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</si>
  <si>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</si>
  <si>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</si>
  <si>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</si>
  <si>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</si>
  <si>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</si>
  <si>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</si>
  <si>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</si>
  <si>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</si>
  <si>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</si>
  <si>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</si>
  <si>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</si>
  <si>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</si>
  <si>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</si>
  <si>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</si>
  <si>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</si>
  <si>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</si>
  <si>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</si>
  <si>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</si>
  <si>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</si>
  <si>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</si>
  <si>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</si>
  <si>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</si>
  <si>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</si>
  <si>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</si>
  <si>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</si>
  <si>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</si>
  <si>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</si>
  <si>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</si>
  <si>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</si>
  <si>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</si>
  <si>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</si>
  <si>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</si>
  <si>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</si>
  <si>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</si>
  <si>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</si>
  <si>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</si>
  <si>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</si>
  <si>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</si>
  <si>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</si>
  <si>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</si>
  <si>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</si>
  <si>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</si>
  <si>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</si>
  <si>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</si>
  <si>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</si>
  <si>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</si>
  <si>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</si>
  <si>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</si>
  <si>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</si>
  <si>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</si>
  <si>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</si>
  <si>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</si>
  <si>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</si>
  <si>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</si>
  <si>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</si>
  <si>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</si>
  <si>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</si>
  <si>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</si>
  <si>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</si>
  <si>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</si>
  <si>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</si>
  <si>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</si>
  <si>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</si>
  <si>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</si>
  <si>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</si>
  <si>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</si>
  <si>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</si>
  <si>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</si>
  <si>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</si>
  <si>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</si>
  <si>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</si>
  <si>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</si>
  <si>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</si>
  <si>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</si>
  <si>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</si>
  <si>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</si>
  <si>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</si>
  <si>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</si>
  <si>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</si>
  <si>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</si>
  <si>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</si>
  <si>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</si>
  <si>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</si>
  <si>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</si>
  <si>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</si>
  <si>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</si>
  <si>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</si>
  <si>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</si>
  <si>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</si>
  <si>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</si>
  <si>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</si>
  <si>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</si>
  <si>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</si>
  <si>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</si>
  <si>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</si>
  <si>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</si>
  <si>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</si>
  <si>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</si>
  <si>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</si>
  <si>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</si>
  <si>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</si>
  <si>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</si>
  <si>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</si>
  <si>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</si>
  <si>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</si>
  <si>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</si>
  <si>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</si>
  <si>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</si>
  <si>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</si>
  <si>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</si>
  <si>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</si>
  <si>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</si>
  <si>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</si>
  <si>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</si>
  <si>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</si>
  <si>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</si>
  <si>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</si>
  <si>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</si>
  <si>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</si>
  <si>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</si>
  <si>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</si>
  <si>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</si>
  <si>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</si>
  <si>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</si>
  <si>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</si>
  <si>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</si>
  <si>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</si>
  <si>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</si>
  <si>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</si>
  <si>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</si>
  <si>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</si>
  <si>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</si>
  <si>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</si>
  <si>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</si>
  <si>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</si>
  <si>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</si>
  <si>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</si>
  <si>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</si>
  <si>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</si>
  <si>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</si>
  <si>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</si>
  <si>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</si>
  <si>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</si>
  <si>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</si>
  <si>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</si>
  <si>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</si>
  <si>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</si>
  <si>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</si>
  <si>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</si>
  <si>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</si>
  <si>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</si>
  <si>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</si>
  <si>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</si>
  <si>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</si>
  <si>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</si>
  <si>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</si>
  <si>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</si>
  <si>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</si>
  <si>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</si>
  <si>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</si>
  <si>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</si>
  <si>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</si>
  <si>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</si>
  <si>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</si>
  <si>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</si>
  <si>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</si>
  <si>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</si>
  <si>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</si>
  <si>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</si>
  <si>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</si>
  <si>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</si>
  <si>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</si>
  <si>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</si>
  <si>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</si>
  <si>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</si>
  <si>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</si>
  <si>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</si>
  <si>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</si>
  <si>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</si>
  <si>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</si>
  <si>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</si>
  <si>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</si>
  <si>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</si>
  <si>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</si>
  <si>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</si>
  <si>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</si>
  <si>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</si>
  <si>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</si>
  <si>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</si>
  <si>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</si>
  <si>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</si>
  <si>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</si>
  <si>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</si>
  <si>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</si>
  <si>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</si>
  <si>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</si>
  <si>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</si>
  <si>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</si>
  <si>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</si>
  <si>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</si>
  <si>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</si>
  <si>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</si>
  <si>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</si>
  <si>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</si>
  <si>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</si>
  <si>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</si>
  <si>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</si>
  <si>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</si>
  <si>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</si>
  <si>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</si>
  <si>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</si>
  <si>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</si>
  <si>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</si>
  <si>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</si>
  <si>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</si>
  <si>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</si>
  <si>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</si>
  <si>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</si>
  <si>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</si>
  <si>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</si>
  <si>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</si>
  <si>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</si>
  <si>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</si>
  <si>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</si>
  <si>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</si>
  <si>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</si>
  <si>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</si>
  <si>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</si>
  <si>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</si>
  <si>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</si>
  <si>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</si>
  <si>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</si>
  <si>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</si>
  <si>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</si>
  <si>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</si>
  <si>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</si>
  <si>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</si>
  <si>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</si>
  <si>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</si>
  <si>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</si>
  <si>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</si>
  <si>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</si>
  <si>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</si>
  <si>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</si>
  <si>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</si>
  <si>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</si>
  <si>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</si>
  <si>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</si>
  <si>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</si>
  <si>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</si>
  <si>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</si>
  <si>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</si>
  <si>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</si>
  <si>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</si>
  <si>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</si>
  <si>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</si>
  <si>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</si>
  <si>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</si>
  <si>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</si>
  <si>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</si>
  <si>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</si>
  <si>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</si>
  <si>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</si>
  <si>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</si>
  <si>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</si>
  <si>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</si>
  <si>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</si>
  <si>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</si>
  <si>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</si>
  <si>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</si>
  <si>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</si>
  <si>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</si>
  <si>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</si>
  <si>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</si>
  <si>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</si>
  <si>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</si>
  <si>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</si>
  <si>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</si>
  <si>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</si>
  <si>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</si>
  <si>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</si>
  <si>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</si>
  <si>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</si>
  <si>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</si>
  <si>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</si>
  <si>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</si>
  <si>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</si>
  <si>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</si>
  <si>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</si>
  <si>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</si>
  <si>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</si>
  <si>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</si>
  <si>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</si>
  <si>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</si>
  <si>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</si>
  <si>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</si>
  <si>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</si>
  <si>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</si>
  <si>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</si>
  <si>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</si>
  <si>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</si>
  <si>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</si>
  <si>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</si>
  <si>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</si>
  <si>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</si>
  <si>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</si>
  <si>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</si>
  <si>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</si>
  <si>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</si>
  <si>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</si>
  <si>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</si>
  <si>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</si>
  <si>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</si>
  <si>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</si>
  <si>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</si>
  <si>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</si>
  <si>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</si>
  <si>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</si>
  <si>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</si>
  <si>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</si>
  <si>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</si>
  <si>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</si>
  <si>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</si>
  <si>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</si>
  <si>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</si>
  <si>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</si>
  <si>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</si>
  <si>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</si>
  <si>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</si>
  <si>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</si>
  <si>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</si>
  <si>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</si>
  <si>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</si>
  <si>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</si>
  <si>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</si>
  <si>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</si>
  <si>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</si>
  <si>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</si>
  <si>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</si>
  <si>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</si>
  <si>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</si>
  <si>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</si>
  <si>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</si>
  <si>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</si>
  <si>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</si>
  <si>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</si>
  <si>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</si>
  <si>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</si>
  <si>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</si>
  <si>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</si>
  <si>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</si>
  <si>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</si>
  <si>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</si>
  <si>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</si>
  <si>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</si>
  <si>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</si>
  <si>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</si>
  <si>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</si>
  <si>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</si>
  <si>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</si>
  <si>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</si>
  <si>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</si>
  <si>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</si>
  <si>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</si>
  <si>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</si>
  <si>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</si>
  <si>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</si>
  <si>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</si>
  <si>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</si>
  <si>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</si>
  <si>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</si>
  <si>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</si>
  <si>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</si>
  <si>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</si>
  <si>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</si>
  <si>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</si>
  <si>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</si>
  <si>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</si>
  <si>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</si>
  <si>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</si>
  <si>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</si>
  <si>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</si>
  <si>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</si>
  <si>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</si>
  <si>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</si>
  <si>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</si>
  <si>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</si>
  <si>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</si>
  <si>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</si>
  <si>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</si>
  <si>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</si>
  <si>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</si>
  <si>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</si>
  <si>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</si>
  <si>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</si>
  <si>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</si>
  <si>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</si>
  <si>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</si>
  <si>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</si>
  <si>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</si>
  <si>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</si>
  <si>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</si>
  <si>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</si>
  <si>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</si>
  <si>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</si>
  <si>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</si>
  <si>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</si>
  <si>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</si>
  <si>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</si>
  <si>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</si>
  <si>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</si>
  <si>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</si>
  <si>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</si>
  <si>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</si>
  <si>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</si>
  <si>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</si>
  <si>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</si>
  <si>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</si>
  <si>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</si>
  <si>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</si>
  <si>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</si>
  <si>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</si>
  <si>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</si>
  <si>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</si>
  <si>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</si>
  <si>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</si>
  <si>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</si>
  <si>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</si>
  <si>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</si>
  <si>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</si>
  <si>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</si>
  <si>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</si>
  <si>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</si>
  <si>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</si>
  <si>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</si>
  <si>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</si>
  <si>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</si>
  <si>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</si>
  <si>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</si>
  <si>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</si>
  <si>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</si>
  <si>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</si>
  <si>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</si>
  <si>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</si>
  <si>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</si>
  <si>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</si>
  <si>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</si>
  <si>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</si>
  <si>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</si>
  <si>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</si>
  <si>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</si>
  <si>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</si>
  <si>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</si>
  <si>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</si>
  <si>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</si>
  <si>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</si>
  <si>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</si>
  <si>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</si>
  <si>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</si>
  <si>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</si>
  <si>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</si>
  <si>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</si>
  <si>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</si>
  <si>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</si>
  <si>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</si>
  <si>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</si>
  <si>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</si>
  <si>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</si>
  <si>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</si>
  <si>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</si>
  <si>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</si>
  <si>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</si>
  <si>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</si>
  <si>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</si>
  <si>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</si>
  <si>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</si>
  <si>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</si>
  <si>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</si>
  <si>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</si>
  <si>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</si>
  <si>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</si>
  <si>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</si>
  <si>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</si>
  <si>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</si>
  <si>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</si>
  <si>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</si>
  <si>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</si>
  <si>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</si>
  <si>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</si>
  <si>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</si>
  <si>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</si>
  <si>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</si>
  <si>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</si>
  <si>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</si>
  <si>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</si>
  <si>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</si>
  <si>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</si>
  <si>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</si>
  <si>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</si>
  <si>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</si>
  <si>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</si>
  <si>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</si>
  <si>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</si>
  <si>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</si>
  <si>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</si>
  <si>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</si>
  <si>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</si>
  <si>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</si>
  <si>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</si>
  <si>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</si>
  <si>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</si>
  <si>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</si>
  <si>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</si>
  <si>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</si>
  <si>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</si>
  <si>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</si>
  <si>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</si>
  <si>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</si>
  <si>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</si>
  <si>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</si>
  <si>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</si>
  <si>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</si>
  <si>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</si>
  <si>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</si>
  <si>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</si>
  <si>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</si>
  <si>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</si>
  <si>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</si>
  <si>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</si>
  <si>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</si>
  <si>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</si>
  <si>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</si>
  <si>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</si>
  <si>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</si>
  <si>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</si>
  <si>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</si>
  <si>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</si>
  <si>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</si>
  <si>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</si>
  <si>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</si>
  <si>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</si>
  <si>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</si>
  <si>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</si>
  <si>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</si>
  <si>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</si>
  <si>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</si>
  <si>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</si>
  <si>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</si>
  <si>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</si>
  <si>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</si>
  <si>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</si>
  <si>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</si>
  <si>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</si>
  <si>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</si>
  <si>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</si>
  <si>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</si>
  <si>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</si>
  <si>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</si>
  <si>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</si>
  <si>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</si>
  <si>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</si>
  <si>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</si>
  <si>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</si>
  <si>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</si>
  <si>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</si>
  <si>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</si>
  <si>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</si>
  <si>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</si>
  <si>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</si>
  <si>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</si>
  <si>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</si>
  <si>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</si>
  <si>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</si>
  <si>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</si>
  <si>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</si>
  <si>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</si>
  <si>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</si>
  <si>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</si>
  <si>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</si>
  <si>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</si>
  <si>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</si>
  <si>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</si>
  <si>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</si>
  <si>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</si>
  <si>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</si>
  <si>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</si>
  <si>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</si>
  <si>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</si>
  <si>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</si>
  <si>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</si>
  <si>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</si>
  <si>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</si>
  <si>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</si>
  <si>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</si>
  <si>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</si>
  <si>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</si>
  <si>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</si>
  <si>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</si>
  <si>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</si>
  <si>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</si>
  <si>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</si>
  <si>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</si>
  <si>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</si>
  <si>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</si>
  <si>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</si>
  <si>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</si>
  <si>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</si>
  <si>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</si>
  <si>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</si>
  <si>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</si>
  <si>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</si>
  <si>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</si>
  <si>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</si>
  <si>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</si>
  <si>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</si>
  <si>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</si>
  <si>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</si>
  <si>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</si>
  <si>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</si>
  <si>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</si>
  <si>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</si>
  <si>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</si>
  <si>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</si>
  <si>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</si>
  <si>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</si>
  <si>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</si>
  <si>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</si>
  <si>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</si>
  <si>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</si>
  <si>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</si>
  <si>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</si>
  <si>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</si>
  <si>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</si>
  <si>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</si>
  <si>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</si>
  <si>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</si>
  <si>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</si>
  <si>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</si>
  <si>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</si>
  <si>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</si>
  <si>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</si>
  <si>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</si>
  <si>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</si>
  <si>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</si>
  <si>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</si>
  <si>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</si>
  <si>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</si>
  <si>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</si>
  <si>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</si>
  <si>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</si>
  <si>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</si>
  <si>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</si>
  <si>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</si>
  <si>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</si>
  <si>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</si>
  <si>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</si>
  <si>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</si>
  <si>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</si>
  <si>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</si>
  <si>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</si>
  <si>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</si>
  <si>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</si>
  <si>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</si>
  <si>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</si>
  <si>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</si>
  <si>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</si>
  <si>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</si>
  <si>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</si>
  <si>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</si>
  <si>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</si>
  <si>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</si>
  <si>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</si>
  <si>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</si>
  <si>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</si>
  <si>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</si>
  <si>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</si>
  <si>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</si>
  <si>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</si>
  <si>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</si>
  <si>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</si>
  <si>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</si>
  <si>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</si>
  <si>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</si>
  <si>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</si>
  <si>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</si>
  <si>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</si>
  <si>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</si>
  <si>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</si>
  <si>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</si>
  <si>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</si>
  <si>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</si>
  <si>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</si>
  <si>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</si>
  <si>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</si>
  <si>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</si>
  <si>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</si>
  <si>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</si>
  <si>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</si>
  <si>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</si>
  <si>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</si>
  <si>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</si>
  <si>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</si>
  <si>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</si>
  <si>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</si>
  <si>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</si>
  <si>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</si>
  <si>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</si>
  <si>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</si>
  <si>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</si>
  <si>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</si>
  <si>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</si>
  <si>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</si>
  <si>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</si>
  <si>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</si>
  <si>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</si>
  <si>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</si>
  <si>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</si>
  <si>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</si>
  <si>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</si>
  <si>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</si>
  <si>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</si>
  <si>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</si>
  <si>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</si>
  <si>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</si>
  <si>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</si>
  <si>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</si>
  <si>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</si>
  <si>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</si>
  <si>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</si>
  <si>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</si>
  <si>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</si>
  <si>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</si>
  <si>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</si>
  <si>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</si>
  <si>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</si>
  <si>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</si>
  <si>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</si>
  <si>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</si>
  <si>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</si>
  <si>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</si>
  <si>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</si>
  <si>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</si>
  <si>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</si>
  <si>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</si>
  <si>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</si>
  <si>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</si>
  <si>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</si>
  <si>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</si>
  <si>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</si>
  <si>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</si>
  <si>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</si>
  <si>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</si>
  <si>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</si>
  <si>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</si>
  <si>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</si>
  <si>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</si>
  <si>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</si>
  <si>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</si>
  <si>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</si>
  <si>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</si>
  <si>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</si>
  <si>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</si>
  <si>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</si>
  <si>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</si>
  <si>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</si>
  <si>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</si>
  <si>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</si>
  <si>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</si>
  <si>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</si>
  <si>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</si>
  <si>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</si>
  <si>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</si>
  <si>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</si>
  <si>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</si>
  <si>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</si>
  <si>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</si>
  <si>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</si>
  <si>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</si>
  <si>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</si>
  <si>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</si>
  <si>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</si>
  <si>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</si>
  <si>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</si>
  <si>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</si>
  <si>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</si>
  <si>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</si>
  <si>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</si>
  <si>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</si>
  <si>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</si>
  <si>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</si>
  <si>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</si>
  <si>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</si>
  <si>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</si>
  <si>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</si>
  <si>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</si>
  <si>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</si>
  <si>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</si>
  <si>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</si>
  <si>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</si>
  <si>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</si>
  <si>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</si>
  <si>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</si>
  <si>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</si>
  <si>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</si>
  <si>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</si>
  <si>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</si>
  <si>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</si>
  <si>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</si>
  <si>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</si>
  <si>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</si>
  <si>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</si>
  <si>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</si>
  <si>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</si>
  <si>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</si>
  <si>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</si>
  <si>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</si>
  <si>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</si>
  <si>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</si>
  <si>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</si>
  <si>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</si>
  <si>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</si>
  <si>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</si>
  <si>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</si>
  <si>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</si>
  <si>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</si>
  <si>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</si>
  <si>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</si>
  <si>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</si>
  <si>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</si>
  <si>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</si>
  <si>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</si>
  <si>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</si>
  <si>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</si>
  <si>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</si>
  <si>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</si>
  <si>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</si>
  <si>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</si>
  <si>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</si>
  <si>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</si>
  <si>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</si>
  <si>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</si>
  <si>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</si>
  <si>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</si>
  <si>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</si>
  <si>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</si>
  <si>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</si>
  <si>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</si>
  <si>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</si>
  <si>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</si>
  <si>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</si>
  <si>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</si>
  <si>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</si>
  <si>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</si>
  <si>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</si>
  <si>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</si>
  <si>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</si>
  <si>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</si>
  <si>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</si>
  <si>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</si>
  <si>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</si>
  <si>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</si>
  <si>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</si>
  <si>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</si>
  <si>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</si>
  <si>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</si>
  <si>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</si>
  <si>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</si>
  <si>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</si>
  <si>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</si>
  <si>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</si>
  <si>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</si>
  <si>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</si>
  <si>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</si>
  <si>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</si>
  <si>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</si>
  <si>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</si>
  <si>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</si>
  <si>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</si>
  <si>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</si>
  <si>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</si>
  <si>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</si>
  <si>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</si>
  <si>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</si>
  <si>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</si>
  <si>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</si>
  <si>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</si>
  <si>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</si>
  <si>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</si>
  <si>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</si>
  <si>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</si>
  <si>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</si>
  <si>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</si>
  <si>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</si>
  <si>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</si>
  <si>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</si>
  <si>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</si>
  <si>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</si>
  <si>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</si>
  <si>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</si>
  <si>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</si>
  <si>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</si>
  <si>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</si>
  <si>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</si>
  <si>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</si>
  <si>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</si>
  <si>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</si>
  <si>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</si>
  <si>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</si>
  <si>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</si>
  <si>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</si>
  <si>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</si>
  <si>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</si>
  <si>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</si>
  <si>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</si>
  <si>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</si>
  <si>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</si>
  <si>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</si>
  <si>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</si>
  <si>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</si>
  <si>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</si>
  <si>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</si>
  <si>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</si>
  <si>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</si>
  <si>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</si>
  <si>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</si>
  <si>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</si>
  <si>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</si>
  <si>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</si>
  <si>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</si>
  <si>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</si>
  <si>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</si>
  <si>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</si>
  <si>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</si>
  <si>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</si>
  <si>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</si>
  <si>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</si>
  <si>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</si>
  <si>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</si>
  <si>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</si>
  <si>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</si>
  <si>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</si>
  <si>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</si>
  <si>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</si>
  <si>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</si>
  <si>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</si>
  <si>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</si>
  <si>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</si>
  <si>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</si>
  <si>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</si>
  <si>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</si>
  <si>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</si>
  <si>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</si>
  <si>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</si>
  <si>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</si>
  <si>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</si>
  <si>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</si>
  <si>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</si>
  <si>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</si>
  <si>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</si>
  <si>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</si>
  <si>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</si>
  <si>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</si>
  <si>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</si>
  <si>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</si>
  <si>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</si>
  <si>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</si>
  <si>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</si>
  <si>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</si>
  <si>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</si>
  <si>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</si>
  <si>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</si>
  <si>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</si>
  <si>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</si>
  <si>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</si>
  <si>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</si>
  <si>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</si>
  <si>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</si>
  <si>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</si>
  <si>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</si>
  <si>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</si>
  <si>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</si>
  <si>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</si>
  <si>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</si>
  <si>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</si>
  <si>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</si>
  <si>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</si>
  <si>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</si>
  <si>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</si>
  <si>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</si>
  <si>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</si>
  <si>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</si>
  <si>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</si>
  <si>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</si>
  <si>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</si>
  <si>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</si>
  <si>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</si>
  <si>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</si>
  <si>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</si>
  <si>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</si>
  <si>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</si>
  <si>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</si>
  <si>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</si>
  <si>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</si>
  <si>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</si>
  <si>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</si>
  <si>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</si>
  <si>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</si>
  <si>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</si>
  <si>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</si>
  <si>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</si>
  <si>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</si>
  <si>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</si>
  <si>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</si>
  <si>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</si>
  <si>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</si>
  <si>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</si>
  <si>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</si>
  <si>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</si>
  <si>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</si>
  <si>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</si>
  <si>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</si>
  <si>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</si>
  <si>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</si>
  <si>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</si>
  <si>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</si>
  <si>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</si>
  <si>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</si>
  <si>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</si>
  <si>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</si>
  <si>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</si>
  <si>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</si>
  <si>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</si>
  <si>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</si>
  <si>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</si>
  <si>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</si>
  <si>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</si>
  <si>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</si>
  <si>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</si>
  <si>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</si>
  <si>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</si>
  <si>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</si>
  <si>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</si>
  <si>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</si>
  <si>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</si>
  <si>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</si>
  <si>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</si>
  <si>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</si>
  <si>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</si>
  <si>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</si>
  <si>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</si>
  <si>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</si>
  <si>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</si>
  <si>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</si>
  <si>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</si>
  <si>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</si>
  <si>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</si>
  <si>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</si>
  <si>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</si>
  <si>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</si>
  <si>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</si>
  <si>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</si>
  <si>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</si>
  <si>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</si>
  <si>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</si>
  <si>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</si>
  <si>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</si>
  <si>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</si>
  <si>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</si>
  <si>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</si>
  <si>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</si>
  <si>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</si>
  <si>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</si>
  <si>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</si>
  <si>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</si>
  <si>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</si>
  <si>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</si>
  <si>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</si>
  <si>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</si>
  <si>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</si>
  <si>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</si>
  <si>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</si>
  <si>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</si>
  <si>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</si>
  <si>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</si>
  <si>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</si>
  <si>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</si>
  <si>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</si>
  <si>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</si>
  <si>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</si>
  <si>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</si>
  <si>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</si>
  <si>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</si>
  <si>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</si>
  <si>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</si>
  <si>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</si>
  <si>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</si>
  <si>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</si>
  <si>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</si>
  <si>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</si>
  <si>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</si>
  <si>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</si>
  <si>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</si>
  <si>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</si>
  <si>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</si>
  <si>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</si>
  <si>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</si>
  <si>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</si>
  <si>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</si>
  <si>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</si>
  <si>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</si>
  <si>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</si>
  <si>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</si>
  <si>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</si>
  <si>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</si>
  <si>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</si>
  <si>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</si>
  <si>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</si>
  <si>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</si>
  <si>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</si>
  <si>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</si>
  <si>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</si>
  <si>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</si>
  <si>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</si>
  <si>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</si>
  <si>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</si>
  <si>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</si>
  <si>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</si>
  <si>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</si>
  <si>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</si>
  <si>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</si>
  <si>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</si>
  <si>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</si>
  <si>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</si>
  <si>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</si>
  <si>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</si>
  <si>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</si>
  <si>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</si>
  <si>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</si>
  <si>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</si>
  <si>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</si>
  <si>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</si>
  <si>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</si>
  <si>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</si>
  <si>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</si>
  <si>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</si>
  <si>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</si>
  <si>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</si>
  <si>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</si>
  <si>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</si>
  <si>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</si>
  <si>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</si>
  <si>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</si>
  <si>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</si>
  <si>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</si>
  <si>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</si>
  <si>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</si>
  <si>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</si>
  <si>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</si>
  <si>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</si>
  <si>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</si>
  <si>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</si>
  <si>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</si>
  <si>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</si>
  <si>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</si>
  <si>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</si>
  <si>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</si>
  <si>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</si>
  <si>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</si>
  <si>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</si>
  <si>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</si>
  <si>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</si>
  <si>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</si>
  <si>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</si>
  <si>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</si>
  <si>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</si>
  <si>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</si>
  <si>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</si>
  <si>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</si>
  <si>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</si>
  <si>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</si>
  <si>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</si>
  <si>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</si>
  <si>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</si>
  <si>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</si>
  <si>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</si>
  <si>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</si>
  <si>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</si>
  <si>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</si>
  <si>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</si>
  <si>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</si>
  <si>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</si>
  <si>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</si>
  <si>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</si>
  <si>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</si>
  <si>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</si>
  <si>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</si>
  <si>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</si>
  <si>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</si>
  <si>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</si>
  <si>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</si>
  <si>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</si>
  <si>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</si>
  <si>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</si>
  <si>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</si>
  <si>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</si>
  <si>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</si>
  <si>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</si>
  <si>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</si>
  <si>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</si>
  <si>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</si>
  <si>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</si>
  <si>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</si>
  <si>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</si>
  <si>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</si>
  <si>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</si>
  <si>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</si>
  <si>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</si>
  <si>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</si>
  <si>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</si>
  <si>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</si>
  <si>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</si>
  <si>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</si>
  <si>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</si>
  <si>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</si>
  <si>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</si>
  <si>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</si>
  <si>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</si>
  <si>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</si>
  <si>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</si>
  <si>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</si>
  <si>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</si>
  <si>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</si>
  <si>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</si>
  <si>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</si>
  <si>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</si>
  <si>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</si>
  <si>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</si>
  <si>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</si>
  <si>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</si>
  <si>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</si>
  <si>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</si>
  <si>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</si>
  <si>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</si>
  <si>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</si>
  <si>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</si>
  <si>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</si>
  <si>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</si>
  <si>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</si>
  <si>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</si>
  <si>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</si>
  <si>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</si>
  <si>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</si>
  <si>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</si>
  <si>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</si>
  <si>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</si>
  <si>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</si>
  <si>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</si>
  <si>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</si>
  <si>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</si>
  <si>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</si>
  <si>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</si>
  <si>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</si>
  <si>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</si>
  <si>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</si>
  <si>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</si>
  <si>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</si>
  <si>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</si>
  <si>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</si>
  <si>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</si>
  <si>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</si>
  <si>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</si>
  <si>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</si>
  <si>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</si>
  <si>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</si>
  <si>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</si>
  <si>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</si>
  <si>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</si>
  <si>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</si>
  <si>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</si>
  <si>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</si>
  <si>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</si>
  <si>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</si>
  <si>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</si>
  <si>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</si>
  <si>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</si>
  <si>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</si>
  <si>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</si>
  <si>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</si>
  <si>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</si>
  <si>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</si>
  <si>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</si>
  <si>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</si>
  <si>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</si>
  <si>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</si>
  <si>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</si>
  <si>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</si>
  <si>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</si>
  <si>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</si>
  <si>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</si>
  <si>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</si>
  <si>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</si>
  <si>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</si>
  <si>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</si>
  <si>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</si>
  <si>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</si>
  <si>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</si>
  <si>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</si>
  <si>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</si>
  <si>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</si>
  <si>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</si>
  <si>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</si>
  <si>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</si>
  <si>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</si>
  <si>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</si>
  <si>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</si>
  <si>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</si>
  <si>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</si>
  <si>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</si>
  <si>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</si>
  <si>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</si>
  <si>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</si>
  <si>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</si>
  <si>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</si>
  <si>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</si>
  <si>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</si>
  <si>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</si>
  <si>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</si>
  <si>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</si>
  <si>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</si>
  <si>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</si>
  <si>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</si>
  <si>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</si>
  <si>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</si>
  <si>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</si>
  <si>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</si>
  <si>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</si>
  <si>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</si>
  <si>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</si>
  <si>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</si>
  <si>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</si>
  <si>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</si>
  <si>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</si>
  <si>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</si>
  <si>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</si>
  <si>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</si>
  <si>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</si>
  <si>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</si>
  <si>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</si>
  <si>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</si>
  <si>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</si>
  <si>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</si>
  <si>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</si>
  <si>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</si>
  <si>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</si>
  <si>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</si>
  <si>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</si>
  <si>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</si>
  <si>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</si>
  <si>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</si>
  <si>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</si>
  <si>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</si>
  <si>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</si>
  <si>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</si>
  <si>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</si>
  <si>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</si>
  <si>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</si>
  <si>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</si>
  <si>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</si>
  <si>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</si>
  <si>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</si>
  <si>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</si>
  <si>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</si>
  <si>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</si>
  <si>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</si>
  <si>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</si>
  <si>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</si>
  <si>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</si>
  <si>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</si>
  <si>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</si>
  <si>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</si>
  <si>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</si>
  <si>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</si>
  <si>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</si>
  <si>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</si>
  <si>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</si>
  <si>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</si>
  <si>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</si>
  <si>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</si>
  <si>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</si>
  <si>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</si>
  <si>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</si>
  <si>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</si>
  <si>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</si>
  <si>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</si>
  <si>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</si>
  <si>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</si>
  <si>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</si>
  <si>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</si>
  <si>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</si>
  <si>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</si>
  <si>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</si>
  <si>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</si>
  <si>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</si>
  <si>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</si>
  <si>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</si>
  <si>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</si>
  <si>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</si>
  <si>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</si>
  <si>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</si>
  <si>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</si>
  <si>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</si>
  <si>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</si>
  <si>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</si>
  <si>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</si>
  <si>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</si>
  <si>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</si>
  <si>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</si>
  <si>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</si>
  <si>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</si>
  <si>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</si>
  <si>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</si>
  <si>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</si>
  <si>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</si>
  <si>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</si>
  <si>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</si>
  <si>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</si>
  <si>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</si>
  <si>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</si>
  <si>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</si>
  <si>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</si>
  <si>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</si>
  <si>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</si>
  <si>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</si>
  <si>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</si>
  <si>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</si>
  <si>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</si>
  <si>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</si>
  <si>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</si>
  <si>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</si>
  <si>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</si>
  <si>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</si>
  <si>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</si>
  <si>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</si>
  <si>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</si>
  <si>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</si>
  <si>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</si>
  <si>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</si>
  <si>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</si>
  <si>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</si>
  <si>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</si>
  <si>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</si>
  <si>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</si>
  <si>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</si>
  <si>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</si>
  <si>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</si>
  <si>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</si>
  <si>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</si>
  <si>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</si>
  <si>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</si>
  <si>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</si>
  <si>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</si>
  <si>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</si>
  <si>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</si>
  <si>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</si>
  <si>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</si>
  <si>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</si>
  <si>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</si>
  <si>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</si>
  <si>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</si>
  <si>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</si>
  <si>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</si>
  <si>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</si>
  <si>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</si>
  <si>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</si>
  <si>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</si>
  <si>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</si>
  <si>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</si>
  <si>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</si>
  <si>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</si>
  <si>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</si>
  <si>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</si>
  <si>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</si>
  <si>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</si>
  <si>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</si>
  <si>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</si>
  <si>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</si>
  <si>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</si>
  <si>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</si>
  <si>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</si>
  <si>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</si>
  <si>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</si>
  <si>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</si>
  <si>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</si>
  <si>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</si>
  <si>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</si>
  <si>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</si>
  <si>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</si>
  <si>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</si>
  <si>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</si>
  <si>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</si>
  <si>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</si>
  <si>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</si>
  <si>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</si>
  <si>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</si>
  <si>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</si>
  <si>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</si>
  <si>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</si>
  <si>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</si>
  <si>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</si>
  <si>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</si>
  <si>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</si>
  <si>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</si>
  <si>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</si>
  <si>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</si>
  <si>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</si>
  <si>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</si>
  <si>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</si>
  <si>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</si>
  <si>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</si>
  <si>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</si>
  <si>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</si>
  <si>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</si>
  <si>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</si>
  <si>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</si>
  <si>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</si>
  <si>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</si>
  <si>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</si>
  <si>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</si>
  <si>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</si>
  <si>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</si>
  <si>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</si>
  <si>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</si>
  <si>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</si>
  <si>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</si>
  <si>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</si>
  <si>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</si>
  <si>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</si>
  <si>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</si>
  <si>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</si>
  <si>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</si>
  <si>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</si>
  <si>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</si>
  <si>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</si>
  <si>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</si>
  <si>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</si>
  <si>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</si>
  <si>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</si>
  <si>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</si>
  <si>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</si>
  <si>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</si>
  <si>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</si>
  <si>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</si>
  <si>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</si>
  <si>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</si>
  <si>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</si>
  <si>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</si>
  <si>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</si>
  <si>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</si>
  <si>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</si>
  <si>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</si>
  <si>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</si>
  <si>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</si>
  <si>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</si>
  <si>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</si>
  <si>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</si>
  <si>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</si>
  <si>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</si>
  <si>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</si>
  <si>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</si>
  <si>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</si>
  <si>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</si>
  <si>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</si>
  <si>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</si>
  <si>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</si>
  <si>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</si>
  <si>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</si>
  <si>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</si>
  <si>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</si>
  <si>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</si>
  <si>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</si>
  <si>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</si>
  <si>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</si>
  <si>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</si>
  <si>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</si>
  <si>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</si>
  <si>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</si>
  <si>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</si>
  <si>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</si>
  <si>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</si>
  <si>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</si>
  <si>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</si>
  <si>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</si>
  <si>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</si>
  <si>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</si>
  <si>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</si>
  <si>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</si>
  <si>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</si>
  <si>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</si>
  <si>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</si>
  <si>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</si>
  <si>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</si>
  <si>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</si>
  <si>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</si>
  <si>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</si>
  <si>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</si>
  <si>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</si>
  <si>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</si>
  <si>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</si>
  <si>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</si>
  <si>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</si>
  <si>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</si>
  <si>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</si>
  <si>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</si>
  <si>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</si>
  <si>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</si>
  <si>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</si>
  <si>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</si>
  <si>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</si>
  <si>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</si>
  <si>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</si>
  <si>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</si>
  <si>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</si>
  <si>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</si>
  <si>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</si>
  <si>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</si>
  <si>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</si>
  <si>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</si>
  <si>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</si>
  <si>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</si>
  <si>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</si>
  <si>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</si>
  <si>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</si>
  <si>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</si>
  <si>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</si>
  <si>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</si>
  <si>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</si>
  <si>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</si>
  <si>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</si>
  <si>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</si>
  <si>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</si>
  <si>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</si>
  <si>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</si>
  <si>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</si>
  <si>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</si>
  <si>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</si>
  <si>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</si>
  <si>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</si>
  <si>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</si>
  <si>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</si>
  <si>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</si>
  <si>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</si>
  <si>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</si>
  <si>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</si>
  <si>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</si>
  <si>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</si>
  <si>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</si>
  <si>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</si>
  <si>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</si>
  <si>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</si>
  <si>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</si>
  <si>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</si>
  <si>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</si>
  <si>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</si>
  <si>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</si>
  <si>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</si>
  <si>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</si>
  <si>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</si>
  <si>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</si>
  <si>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</si>
  <si>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</si>
  <si>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</si>
  <si>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</si>
  <si>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</si>
  <si>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</si>
  <si>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</si>
  <si>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</si>
  <si>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</si>
  <si>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</si>
  <si>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</si>
  <si>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</si>
  <si>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</si>
  <si>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</si>
  <si>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</si>
  <si>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</si>
  <si>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</si>
  <si>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</si>
  <si>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</si>
  <si>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</si>
  <si>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</si>
  <si>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</si>
  <si>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</si>
  <si>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</si>
  <si>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</si>
  <si>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</si>
  <si>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</si>
  <si>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</si>
  <si>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</si>
  <si>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</si>
  <si>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</si>
  <si>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</si>
  <si>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</si>
  <si>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</si>
  <si>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</si>
  <si>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</si>
  <si>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</si>
  <si>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</si>
  <si>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</si>
  <si>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</si>
  <si>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</si>
  <si>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</si>
  <si>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</si>
  <si>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</si>
  <si>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</si>
  <si>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</si>
  <si>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</si>
  <si>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</si>
  <si>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</si>
  <si>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</si>
  <si>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</si>
  <si>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</si>
  <si>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</si>
  <si>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</si>
  <si>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</si>
  <si>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</si>
  <si>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</si>
  <si>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</si>
  <si>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</si>
  <si>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</si>
  <si>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</si>
  <si>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</si>
  <si>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</si>
  <si>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</si>
  <si>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</si>
  <si>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</si>
  <si>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</si>
  <si>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</si>
  <si>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</si>
  <si>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</si>
  <si>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</si>
  <si>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</si>
  <si>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</si>
  <si>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</si>
  <si>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</si>
  <si>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</si>
  <si>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</si>
  <si>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</si>
  <si>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</si>
  <si>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</si>
  <si>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</si>
  <si>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</si>
  <si>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</si>
  <si>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</si>
  <si>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</si>
  <si>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</si>
  <si>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</si>
  <si>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</si>
  <si>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</si>
  <si>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</si>
  <si>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</si>
  <si>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</si>
  <si>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</si>
  <si>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</si>
  <si>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</si>
  <si>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</si>
  <si>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</si>
  <si>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</si>
  <si>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</si>
  <si>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</si>
  <si>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</si>
  <si>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</si>
  <si>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</si>
  <si>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</si>
  <si>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</si>
  <si>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</si>
  <si>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</si>
  <si>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</si>
  <si>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</si>
  <si>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</si>
  <si>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</si>
  <si>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</si>
  <si>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</si>
  <si>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</si>
  <si>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</si>
  <si>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</si>
  <si>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</si>
  <si>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</si>
  <si>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</si>
  <si>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</si>
  <si>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</si>
  <si>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</si>
  <si>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</si>
  <si>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</si>
  <si>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</si>
  <si>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</si>
  <si>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</si>
  <si>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</si>
  <si>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</si>
  <si>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</si>
  <si>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</si>
  <si>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</si>
  <si>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</si>
  <si>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</si>
  <si>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</si>
  <si>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</si>
  <si>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</si>
  <si>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</si>
  <si>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</si>
  <si>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</si>
  <si>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</si>
  <si>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</si>
  <si>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</si>
  <si>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</si>
  <si>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</si>
  <si>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</si>
  <si>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</si>
  <si>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</si>
  <si>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</si>
  <si>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</si>
  <si>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</si>
  <si>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</si>
  <si>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</si>
  <si>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</si>
  <si>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</si>
  <si>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</si>
  <si>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</si>
  <si>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</si>
  <si>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</si>
  <si>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</si>
  <si>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</si>
  <si>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</si>
  <si>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</si>
  <si>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</si>
  <si>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</si>
  <si>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</si>
  <si>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</si>
  <si>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</si>
  <si>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</si>
  <si>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</si>
  <si>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</si>
  <si>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</si>
  <si>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</si>
  <si>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</si>
  <si>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</si>
  <si>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</si>
  <si>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</si>
  <si>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</si>
  <si>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</si>
  <si>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</si>
  <si>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</si>
  <si>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</si>
  <si>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</si>
  <si>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</si>
  <si>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</si>
  <si>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</si>
  <si>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</si>
  <si>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</si>
  <si>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</si>
  <si>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</si>
  <si>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</si>
  <si>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</si>
  <si>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</si>
  <si>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</si>
  <si>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</si>
  <si>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</si>
  <si>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</si>
  <si>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</si>
  <si>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</si>
  <si>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</si>
  <si>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</si>
  <si>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</si>
  <si>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</si>
  <si>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</si>
  <si>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</si>
  <si>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</si>
  <si>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</si>
  <si>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</si>
  <si>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</si>
  <si>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</si>
  <si>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</si>
  <si>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</si>
  <si>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</si>
  <si>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</si>
  <si>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</si>
  <si>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</si>
  <si>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</si>
  <si>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</si>
  <si>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</si>
  <si>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</si>
  <si>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</si>
  <si>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</si>
  <si>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</si>
  <si>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</si>
  <si>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</si>
  <si>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</si>
  <si>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</si>
  <si>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</si>
  <si>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</si>
  <si>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</si>
  <si>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</si>
  <si>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</si>
  <si>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</si>
  <si>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</si>
  <si>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</si>
  <si>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</si>
  <si>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</si>
  <si>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</si>
  <si>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</si>
  <si>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</si>
  <si>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</si>
  <si>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</si>
  <si>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</si>
  <si>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</si>
  <si>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</si>
  <si>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</si>
  <si>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</si>
  <si>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</si>
  <si>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</si>
  <si>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</si>
  <si>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</si>
  <si>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</si>
  <si>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</si>
  <si>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</si>
  <si>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</si>
  <si>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</si>
  <si>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</si>
  <si>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</si>
  <si>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</si>
  <si>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</si>
  <si>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</si>
  <si>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</si>
  <si>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</si>
  <si>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</si>
  <si>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</si>
  <si>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</si>
  <si>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</si>
  <si>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</si>
  <si>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</si>
  <si>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</si>
  <si>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</si>
  <si>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</si>
  <si>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</si>
  <si>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</si>
  <si>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</si>
  <si>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</si>
  <si>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</si>
  <si>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</si>
  <si>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</si>
  <si>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</si>
  <si>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</si>
  <si>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</si>
  <si>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</si>
  <si>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</si>
  <si>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</si>
  <si>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</si>
  <si>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</si>
  <si>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</si>
  <si>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</si>
  <si>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</si>
  <si>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</si>
  <si>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</si>
  <si>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</si>
  <si>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</si>
  <si>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</si>
  <si>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</si>
  <si>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</si>
  <si>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</si>
  <si>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</si>
  <si>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</si>
  <si>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</si>
  <si>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</si>
  <si>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</si>
  <si>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</si>
  <si>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</si>
  <si>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</si>
  <si>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</si>
  <si>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</si>
  <si>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</si>
  <si>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</si>
  <si>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</si>
  <si>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</si>
  <si>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</si>
  <si>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</si>
  <si>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</si>
  <si>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</si>
  <si>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</si>
  <si>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</si>
  <si>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</si>
  <si>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</si>
  <si>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</si>
  <si>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</si>
  <si>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</si>
  <si>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</si>
  <si>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</si>
  <si>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</si>
  <si>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</si>
  <si>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</si>
  <si>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</si>
  <si>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</si>
  <si>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</si>
  <si>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</si>
  <si>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</si>
  <si>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</si>
  <si>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</si>
  <si>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</si>
  <si>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</si>
  <si>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</si>
  <si>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</si>
  <si>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</si>
  <si>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</si>
  <si>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</si>
  <si>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</si>
  <si>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</si>
  <si>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</si>
  <si>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</si>
  <si>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</si>
  <si>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</si>
  <si>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</si>
  <si>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</si>
  <si>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</si>
  <si>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</si>
  <si>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</si>
  <si>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</si>
  <si>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</si>
  <si>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</si>
  <si>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</si>
  <si>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</si>
  <si>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</si>
  <si>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</si>
  <si>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</si>
  <si>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</si>
  <si>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</si>
  <si>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</si>
  <si>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</si>
  <si>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</si>
  <si>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</si>
  <si>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</si>
  <si>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</si>
  <si>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</si>
  <si>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</si>
  <si>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</si>
  <si>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</si>
  <si>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</si>
  <si>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</si>
  <si>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</si>
  <si>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</si>
  <si>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</si>
  <si>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</si>
  <si>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</si>
  <si>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</si>
  <si>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</si>
  <si>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</si>
  <si>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</si>
  <si>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</si>
  <si>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</si>
  <si>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</si>
  <si>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</si>
  <si>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</si>
  <si>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</si>
  <si>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</si>
  <si>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</si>
  <si>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</si>
  <si>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</si>
  <si>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</si>
  <si>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</si>
  <si>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</si>
  <si>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</si>
  <si>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</si>
  <si>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</si>
  <si>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</si>
  <si>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</si>
  <si>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</si>
  <si>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</si>
  <si>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</si>
  <si>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</si>
  <si>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</si>
  <si>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</si>
  <si>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</si>
  <si>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</si>
  <si>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</si>
  <si>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</si>
  <si>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</si>
  <si>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</si>
  <si>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</si>
  <si>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</si>
  <si>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</si>
  <si>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</si>
  <si>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</si>
  <si>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</si>
  <si>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</si>
  <si>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</si>
  <si>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</si>
  <si>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</si>
  <si>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</si>
  <si>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</si>
  <si>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</si>
  <si>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</si>
  <si>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</si>
  <si>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</si>
  <si>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</si>
  <si>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</si>
  <si>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</si>
  <si>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</si>
  <si>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</si>
  <si>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</si>
  <si>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</si>
  <si>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</si>
  <si>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</si>
  <si>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</si>
  <si>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</si>
  <si>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</si>
  <si>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</si>
  <si>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</si>
  <si>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</si>
  <si>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</si>
  <si>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</si>
  <si>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</si>
  <si>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</si>
  <si>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</si>
  <si>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</si>
  <si>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</si>
  <si>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</si>
  <si>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</si>
  <si>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</si>
  <si>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</si>
  <si>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</si>
  <si>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</si>
  <si>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</si>
  <si>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</si>
  <si>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</si>
  <si>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</si>
  <si>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</si>
  <si>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</si>
  <si>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</si>
  <si>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</si>
  <si>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</si>
  <si>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</si>
  <si>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</si>
  <si>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</si>
  <si>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</si>
  <si>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</si>
  <si>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</si>
  <si>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</si>
  <si>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</si>
  <si>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</si>
  <si>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</si>
  <si>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</si>
  <si>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</si>
  <si>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</si>
  <si>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</si>
  <si>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</si>
  <si>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</si>
  <si>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</si>
  <si>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</si>
  <si>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</si>
  <si>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</si>
  <si>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</si>
  <si>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</si>
  <si>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</si>
  <si>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</si>
  <si>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</si>
  <si>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</si>
  <si>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</si>
  <si>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</si>
  <si>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</si>
  <si>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</si>
  <si>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</si>
  <si>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</si>
  <si>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</si>
  <si>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</si>
  <si>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</si>
  <si>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</si>
  <si>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</si>
  <si>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</si>
  <si>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</si>
  <si>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</si>
  <si>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</si>
  <si>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</si>
  <si>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</si>
  <si>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</si>
  <si>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</si>
  <si>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</si>
  <si>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</si>
  <si>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</si>
  <si>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</si>
  <si>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</si>
  <si>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</si>
  <si>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</si>
  <si>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</si>
  <si>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</si>
  <si>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</si>
  <si>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</si>
  <si>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</si>
  <si>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</si>
  <si>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</si>
  <si>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</si>
  <si>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</si>
  <si>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</si>
  <si>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</si>
  <si>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</si>
  <si>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</si>
  <si>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</si>
  <si>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</si>
  <si>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</si>
  <si>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</si>
  <si>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</si>
  <si>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</si>
  <si>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</si>
  <si>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</si>
  <si>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</si>
  <si>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</si>
  <si>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</si>
  <si>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</si>
  <si>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</si>
  <si>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</si>
  <si>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</si>
  <si>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</si>
  <si>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</si>
  <si>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</si>
  <si>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</si>
  <si>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</si>
  <si>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</si>
  <si>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</si>
  <si>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</si>
  <si>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</si>
  <si>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</si>
  <si>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</si>
  <si>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</si>
  <si>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</si>
  <si>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</si>
  <si>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</si>
  <si>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</si>
  <si>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</si>
  <si>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</si>
  <si>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</si>
  <si>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</si>
  <si>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</si>
  <si>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</si>
  <si>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</si>
  <si>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</si>
  <si>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</si>
  <si>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</si>
  <si>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</si>
  <si>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</si>
  <si>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</si>
  <si>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</si>
  <si>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</si>
  <si>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</si>
  <si>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</si>
  <si>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</si>
  <si>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</si>
  <si>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</si>
  <si>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</si>
  <si>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</si>
  <si>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</si>
  <si>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</si>
  <si>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</si>
  <si>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</si>
  <si>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</si>
  <si>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</si>
  <si>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</si>
  <si>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</si>
  <si>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</si>
  <si>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</si>
  <si>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</si>
  <si>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</si>
  <si>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</si>
  <si>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</si>
  <si>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</si>
  <si>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</si>
  <si>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</si>
  <si>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</si>
  <si>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</si>
  <si>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</si>
  <si>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</si>
  <si>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</si>
  <si>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</si>
  <si>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</si>
  <si>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</si>
  <si>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</si>
  <si>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</si>
  <si>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</si>
  <si>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</si>
  <si>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</si>
  <si>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</si>
  <si>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</si>
  <si>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</si>
  <si>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</si>
  <si>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</si>
  <si>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</si>
  <si>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</si>
  <si>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</si>
  <si>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</si>
  <si>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</si>
  <si>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</si>
  <si>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</si>
  <si>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</si>
  <si>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</si>
  <si>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</si>
  <si>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</si>
  <si>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</si>
  <si>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</si>
  <si>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</si>
  <si>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</si>
  <si>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</si>
  <si>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</si>
  <si>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</si>
  <si>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</si>
  <si>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</si>
  <si>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</si>
  <si>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</si>
  <si>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</si>
  <si>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</si>
  <si>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</si>
  <si>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</si>
  <si>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</si>
  <si>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</si>
  <si>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</si>
  <si>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</si>
  <si>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</si>
  <si>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</si>
  <si>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</si>
  <si>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</si>
  <si>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</si>
  <si>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</si>
  <si>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</si>
  <si>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</si>
  <si>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</si>
  <si>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</si>
  <si>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</si>
  <si>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</si>
  <si>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</si>
  <si>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</si>
  <si>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</si>
  <si>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</si>
  <si>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</si>
  <si>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</si>
  <si>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</si>
  <si>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</si>
  <si>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</si>
  <si>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</si>
  <si>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</si>
  <si>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</si>
  <si>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</si>
  <si>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</si>
  <si>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</si>
  <si>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</si>
  <si>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</si>
  <si>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</si>
  <si>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</si>
  <si>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</si>
  <si>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</si>
  <si>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</si>
  <si>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</si>
  <si>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</si>
  <si>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</si>
  <si>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</si>
  <si>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</si>
  <si>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</si>
  <si>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</si>
  <si>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</si>
  <si>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</si>
  <si>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</si>
  <si>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</si>
  <si>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</si>
  <si>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</si>
  <si>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</si>
  <si>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</si>
  <si>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</si>
  <si>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</si>
  <si>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</si>
  <si>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</si>
  <si>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</si>
  <si>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</si>
  <si>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</si>
  <si>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</si>
  <si>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</si>
  <si>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</si>
  <si>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</si>
  <si>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</si>
  <si>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</si>
  <si>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</si>
  <si>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</si>
  <si>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</si>
  <si>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</si>
  <si>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</si>
  <si>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</si>
  <si>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</si>
  <si>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</si>
  <si>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</si>
  <si>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</si>
  <si>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</si>
  <si>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</si>
  <si>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</si>
  <si>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</si>
  <si>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</si>
  <si>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</si>
  <si>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</si>
  <si>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</si>
  <si>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</si>
  <si>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</si>
  <si>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</si>
  <si>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</si>
  <si>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</si>
  <si>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</si>
  <si>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</si>
  <si>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</si>
  <si>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</si>
  <si>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</si>
  <si>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</si>
  <si>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</si>
  <si>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</si>
  <si>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</si>
  <si>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</si>
  <si>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</si>
  <si>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</si>
  <si>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</si>
  <si>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</si>
  <si>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</si>
  <si>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</si>
  <si>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</si>
  <si>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</si>
  <si>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</si>
  <si>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</si>
  <si>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</si>
  <si>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</si>
  <si>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</si>
  <si>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</si>
  <si>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</si>
  <si>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</si>
  <si>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</si>
  <si>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</si>
  <si>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</si>
  <si>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</si>
  <si>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</si>
  <si>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</si>
  <si>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</si>
  <si>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</si>
  <si>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</si>
  <si>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</si>
  <si>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</si>
  <si>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</si>
  <si>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</si>
  <si>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</si>
  <si>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</si>
  <si>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</si>
  <si>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</si>
  <si>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</si>
  <si>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</si>
  <si>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</si>
  <si>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</si>
  <si>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</si>
  <si>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</si>
  <si>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</si>
  <si>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</si>
  <si>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</si>
  <si>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</si>
  <si>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</si>
  <si>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</si>
  <si>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</si>
  <si>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</si>
  <si>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</si>
  <si>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</si>
  <si>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</si>
  <si>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</si>
  <si>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</si>
  <si>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</si>
  <si>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</si>
  <si>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</si>
  <si>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</si>
  <si>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</si>
  <si>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</si>
  <si>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</si>
  <si>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</si>
  <si>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</si>
  <si>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</si>
  <si>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</si>
  <si>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</si>
  <si>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</si>
  <si>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</si>
  <si>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</si>
  <si>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</si>
  <si>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</si>
  <si>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</si>
  <si>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</si>
  <si>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</si>
  <si>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</si>
  <si>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</si>
  <si>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</si>
  <si>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</si>
  <si>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</si>
  <si>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</si>
  <si>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</si>
  <si>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</si>
  <si>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</si>
  <si>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</si>
  <si>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</si>
  <si>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</si>
  <si>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</si>
  <si>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</si>
  <si>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</si>
  <si>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</si>
  <si>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</si>
  <si>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</si>
  <si>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</si>
  <si>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</si>
  <si>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</si>
  <si>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</si>
  <si>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</si>
  <si>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</si>
  <si>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</si>
  <si>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</si>
  <si>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</si>
  <si>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</si>
  <si>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</si>
  <si>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</si>
  <si>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</si>
  <si>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</si>
  <si>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</si>
  <si>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</si>
  <si>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</si>
  <si>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</si>
  <si>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</si>
  <si>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</si>
  <si>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</si>
  <si>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</si>
  <si>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</si>
  <si>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</si>
  <si>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</si>
  <si>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</si>
  <si>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</si>
  <si>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</si>
  <si>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</si>
  <si>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</si>
  <si>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</si>
  <si>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</si>
  <si>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</si>
  <si>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</si>
  <si>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</si>
  <si>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</si>
  <si>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</si>
  <si>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</si>
  <si>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</si>
  <si>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</si>
  <si>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</si>
  <si>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</si>
  <si>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</si>
  <si>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</si>
  <si>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</si>
  <si>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</si>
  <si>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</si>
  <si>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</si>
  <si>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</si>
  <si>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</si>
  <si>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</si>
  <si>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</si>
  <si>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</si>
  <si>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</si>
  <si>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</si>
  <si>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</si>
  <si>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</si>
  <si>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</si>
  <si>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</si>
  <si>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</si>
  <si>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</si>
  <si>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</si>
  <si>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</si>
  <si>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</si>
  <si>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</si>
  <si>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</si>
  <si>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</si>
  <si>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</si>
  <si>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</si>
  <si>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</si>
  <si>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</si>
  <si>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</si>
  <si>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</si>
  <si>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</si>
  <si>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</si>
  <si>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</si>
  <si>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</si>
  <si>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</si>
  <si>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</si>
  <si>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</si>
  <si>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</si>
  <si>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</si>
  <si>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</si>
  <si>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</si>
  <si>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</si>
  <si>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</si>
  <si>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</si>
  <si>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</si>
  <si>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</si>
  <si>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</si>
  <si>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</si>
  <si>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</si>
  <si>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</si>
  <si>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</si>
  <si>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</si>
  <si>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</si>
  <si>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</si>
  <si>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</si>
  <si>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</si>
  <si>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</si>
  <si>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</si>
  <si>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</si>
  <si>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</si>
  <si>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</si>
  <si>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</si>
  <si>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</si>
  <si>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</si>
  <si>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</si>
  <si>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</si>
  <si>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</si>
  <si>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</si>
  <si>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</si>
  <si>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</si>
  <si>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</si>
  <si>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</si>
  <si>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</si>
  <si>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</si>
  <si>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</si>
  <si>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</si>
  <si>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</si>
  <si>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</si>
  <si>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</si>
  <si>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</si>
  <si>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</si>
  <si>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</si>
  <si>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</si>
  <si>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</si>
  <si>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</si>
  <si>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</si>
  <si>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</si>
  <si>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</si>
  <si>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</si>
  <si>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</si>
  <si>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</si>
  <si>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</si>
  <si>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</si>
  <si>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</si>
  <si>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</si>
  <si>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</si>
  <si>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</si>
  <si>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</si>
  <si>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</si>
  <si>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</si>
  <si>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</si>
  <si>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</si>
  <si>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</si>
  <si>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</si>
  <si>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</si>
  <si>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</si>
  <si>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</si>
  <si>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</si>
  <si>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</si>
  <si>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</si>
  <si>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</si>
  <si>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</si>
  <si>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</si>
  <si>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</si>
  <si>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</si>
  <si>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</si>
  <si>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</si>
  <si>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</si>
  <si>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</si>
  <si>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</si>
  <si>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</si>
  <si>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</si>
  <si>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</si>
  <si>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</si>
  <si>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</si>
  <si>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</si>
  <si>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</si>
  <si>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</si>
  <si>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</si>
  <si>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</si>
  <si>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</si>
  <si>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</si>
  <si>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</si>
  <si>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</si>
  <si>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</si>
  <si>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</si>
  <si>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</si>
  <si>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</si>
  <si>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</si>
  <si>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</si>
  <si>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</si>
  <si>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</si>
  <si>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</si>
  <si>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</si>
  <si>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</si>
  <si>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</si>
  <si>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</si>
  <si>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</si>
  <si>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</si>
  <si>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</si>
  <si>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</si>
  <si>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</si>
  <si>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</si>
  <si>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</si>
  <si>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</si>
  <si>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</si>
  <si>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</si>
  <si>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</si>
  <si>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</si>
  <si>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</si>
  <si>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</si>
  <si>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</si>
  <si>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</si>
  <si>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</si>
  <si>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</si>
  <si>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</si>
  <si>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</si>
  <si>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</si>
  <si>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</si>
  <si>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</si>
  <si>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</si>
  <si>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</si>
  <si>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</si>
  <si>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</si>
  <si>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</si>
  <si>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</si>
  <si>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</si>
  <si>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</si>
  <si>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</si>
  <si>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</si>
  <si>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</si>
  <si>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</si>
  <si>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</si>
  <si>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</si>
  <si>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</si>
  <si>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</si>
  <si>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</si>
  <si>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</si>
  <si>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</si>
  <si>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</si>
  <si>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</si>
  <si>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</si>
  <si>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</si>
  <si>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</si>
  <si>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</si>
  <si>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</si>
  <si>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</si>
  <si>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</si>
  <si>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</si>
  <si>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</si>
  <si>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</si>
  <si>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</si>
  <si>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</si>
  <si>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</si>
  <si>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</si>
  <si>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</si>
  <si>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</si>
  <si>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</si>
  <si>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</si>
  <si>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</si>
  <si>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</si>
  <si>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</si>
  <si>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</si>
  <si>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</si>
  <si>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</si>
  <si>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</si>
  <si>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</si>
  <si>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</si>
  <si>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</si>
  <si>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</si>
  <si>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</si>
  <si>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</si>
  <si>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</si>
  <si>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</si>
  <si>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</si>
  <si>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</si>
  <si>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</si>
  <si>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</si>
  <si>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</si>
  <si>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</si>
  <si>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</si>
  <si>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</si>
  <si>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</si>
  <si>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</si>
  <si>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</si>
  <si>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</si>
  <si>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</si>
  <si>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</si>
  <si>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</si>
  <si>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</si>
  <si>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</si>
  <si>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</si>
  <si>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</si>
  <si>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</si>
  <si>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</si>
  <si>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</si>
  <si>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</si>
  <si>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</si>
  <si>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</si>
  <si>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</si>
  <si>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</si>
  <si>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</si>
  <si>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</si>
  <si>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</si>
  <si>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</si>
  <si>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</si>
  <si>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</si>
  <si>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</si>
  <si>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</si>
  <si>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</si>
  <si>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</si>
  <si>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</si>
  <si>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</si>
  <si>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</si>
  <si>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</si>
  <si>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</si>
  <si>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</si>
  <si>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</si>
  <si>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</si>
  <si>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</si>
  <si>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</si>
  <si>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</si>
  <si>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</si>
  <si>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</si>
  <si>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</si>
  <si>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</si>
  <si>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</si>
  <si>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</si>
  <si>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</si>
  <si>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</si>
  <si>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</si>
  <si>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</si>
  <si>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</si>
  <si>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</si>
  <si>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</si>
  <si>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</si>
  <si>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</si>
  <si>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</si>
  <si>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</si>
  <si>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</si>
  <si>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</si>
  <si>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</si>
  <si>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</si>
  <si>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</si>
  <si>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</si>
  <si>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</si>
  <si>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</si>
  <si>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</si>
  <si>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</si>
  <si>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</si>
  <si>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</si>
  <si>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</si>
  <si>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</si>
  <si>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</si>
  <si>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</si>
  <si>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</si>
  <si>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</si>
  <si>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</si>
  <si>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</si>
  <si>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</si>
  <si>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</si>
  <si>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</si>
  <si>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</si>
  <si>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</si>
  <si>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</si>
  <si>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</si>
  <si>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</si>
  <si>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</si>
  <si>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</si>
  <si>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</si>
  <si>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</si>
  <si>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</si>
  <si>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</si>
  <si>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</si>
  <si>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</si>
  <si>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</si>
  <si>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</si>
  <si>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</si>
  <si>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</si>
  <si>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</si>
  <si>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</si>
  <si>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</si>
  <si>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</si>
  <si>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</si>
  <si>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</si>
  <si>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</si>
  <si>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</si>
  <si>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</si>
  <si>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</si>
  <si>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</si>
  <si>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</si>
  <si>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</si>
  <si>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</si>
  <si>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</si>
  <si>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</si>
  <si>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</si>
  <si>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</si>
  <si>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</si>
  <si>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</si>
  <si>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</si>
  <si>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</si>
  <si>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</si>
  <si>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</si>
  <si>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</si>
  <si>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</si>
  <si>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</si>
  <si>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</si>
  <si>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</si>
  <si>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</si>
  <si>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</si>
  <si>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</si>
  <si>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</si>
  <si>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</si>
  <si>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</si>
  <si>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</si>
  <si>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</si>
  <si>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</si>
  <si>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</si>
  <si>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</si>
  <si>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</si>
  <si>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</si>
  <si>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</si>
  <si>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</si>
  <si>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</si>
  <si>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</si>
  <si>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</si>
  <si>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</si>
  <si>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</si>
  <si>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</si>
  <si>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</si>
  <si>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</si>
  <si>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</si>
  <si>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</si>
  <si>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</si>
  <si>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</si>
  <si>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</si>
  <si>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</si>
  <si>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</si>
  <si>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</si>
  <si>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</si>
  <si>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</si>
  <si>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</si>
  <si>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</si>
  <si>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</si>
  <si>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</si>
  <si>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</si>
  <si>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</si>
  <si>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</si>
  <si>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</si>
  <si>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</si>
  <si>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</si>
  <si>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</si>
  <si>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</si>
  <si>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</si>
  <si>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</si>
  <si>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</si>
  <si>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</si>
  <si>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</si>
  <si>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</si>
  <si>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</si>
  <si>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</si>
  <si>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</si>
  <si>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</si>
  <si>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</si>
  <si>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</si>
  <si>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</si>
  <si>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</si>
  <si>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</si>
  <si>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</si>
  <si>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</si>
  <si>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</si>
  <si>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</si>
  <si>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</si>
  <si>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</si>
  <si>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</si>
  <si>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</si>
  <si>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</si>
  <si>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</si>
  <si>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</si>
  <si>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</si>
  <si>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</si>
  <si>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</si>
  <si>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</si>
  <si>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</si>
  <si>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</si>
  <si>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</si>
  <si>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</si>
  <si>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</si>
  <si>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</si>
  <si>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</si>
  <si>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</si>
  <si>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</si>
  <si>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</si>
  <si>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</si>
  <si>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</si>
  <si>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</si>
  <si>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</si>
  <si>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</si>
  <si>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</si>
  <si>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</si>
  <si>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</si>
  <si>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SUBSTITUIÇÃO DO PISO DA ESCOLA CAMINHOS DO SABER</t>
  </si>
  <si>
    <t>SERVIÇOS INICIAIS</t>
  </si>
  <si>
    <t>PISOS</t>
  </si>
  <si>
    <t>PINTURAS</t>
  </si>
  <si>
    <t>PINTURA VERNIZ SINTECO, 3 DEMÃOS</t>
  </si>
  <si>
    <t>SERVIÇOS FINAIS</t>
  </si>
  <si>
    <t>LIMPEZA FINAL DE TODA A ÁREA DE PISOS DO GINÁSIO</t>
  </si>
  <si>
    <t>FORNECIMENTO E INSTALAÇÃO DE PLACA DE OBRA COM CHAPA GALVANIZADA E ESTRUTURA DE MADEIRA. AF_03/2022_PS</t>
  </si>
  <si>
    <t>PINTURA DE DEMARCAÇÃO DE QUADRA POLIESPORTIVA COM TINTA EPÓXI, E = 5 CM, APLICAÇÃO MANUAL. AF_05/2021</t>
  </si>
  <si>
    <t/>
  </si>
  <si>
    <t>103689</t>
  </si>
  <si>
    <t>01</t>
  </si>
  <si>
    <t>102225</t>
  </si>
  <si>
    <t>102506</t>
  </si>
  <si>
    <t>99803</t>
  </si>
  <si>
    <t>1.1.</t>
  </si>
  <si>
    <t>1.1.1.</t>
  </si>
  <si>
    <t>1.2.</t>
  </si>
  <si>
    <t>1.2.1.</t>
  </si>
  <si>
    <t>1.2.2.</t>
  </si>
  <si>
    <t>1.3.</t>
  </si>
  <si>
    <t>1.3.1.</t>
  </si>
  <si>
    <t>1.3.2.</t>
  </si>
  <si>
    <t>1.4.</t>
  </si>
  <si>
    <t>1.4.1.</t>
  </si>
  <si>
    <t>IMPERMEABILIZAÇÃO DE SUPERFÍCIE COM EMULSÃO ASFÁLTICA, 1 DEMÃO (REF.: 98557)</t>
  </si>
  <si>
    <t>BARROTES DE MADEIRA TRAPEZOIDAL 4,0 x 2,5 X 3,0 CM (base x topo x altura)</t>
  </si>
  <si>
    <t>LIXAMENTO DE MADEIRA PARA APLICAÇÃO DE PINTURA. (REF.: 102193)</t>
  </si>
  <si>
    <t>1.2.3</t>
  </si>
  <si>
    <t>1.2.4</t>
  </si>
  <si>
    <t>1.2.5</t>
  </si>
  <si>
    <t>05</t>
  </si>
  <si>
    <t>02</t>
  </si>
  <si>
    <t>03</t>
  </si>
  <si>
    <t>04</t>
  </si>
  <si>
    <t>CONTRAPISO DE CONCRETO USINADO, INCLUINDO BOMBEAMENTO E LANÇAMENTO, ESPESSURA DE 3 cm (REF.: 103674)</t>
  </si>
  <si>
    <t>ASSOALHO DE MADEIRA, DO TIPO EUCALIPTO CITRIODORA, DE 1ª LINHA, SECO EM ESTUFA, ENCAIXE MACHO/FEMEA, 8 X 2 CM (REF.: 101746)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</si>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</sst>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GIN&#193;SIO%20DA%20ESCOLA%20CAMINHOS%20DO%20SABER\04.%20OR&#199;AMENTO%20E%20COTA&#199;&#213;ES\_Or&#231;amento%20global\PO_R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DI (1)"/>
      <sheetName val="BDI (2)"/>
      <sheetName val="BDI (3)"/>
      <sheetName val="PO"/>
      <sheetName val="PLQ"/>
      <sheetName val="CFF"/>
    </sheetNames>
    <definedNames>
      <definedName name="linhaSINAPIxls" refersTo="='PO'!$X1" sheetId="4"/>
    </definedNames>
    <sheetDataSet>
      <sheetData sheetId="0" refreshError="1">
        <row r="38">
          <cell r="A38">
            <v>45200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2" t="s">
        <v>3752</v>
      </c>
      <c r="B1" s="133"/>
      <c r="C1" s="133"/>
      <c r="D1" s="133"/>
      <c r="E1" s="133"/>
      <c r="F1" s="133"/>
      <c r="G1" s="134"/>
    </row>
    <row r="2" spans="1:8" s="59" customFormat="1" ht="15.75" thickBot="1" x14ac:dyDescent="0.3">
      <c r="A2" s="15" t="s">
        <v>161</v>
      </c>
      <c r="B2" s="138" t="s">
        <v>4003</v>
      </c>
      <c r="C2" s="138"/>
      <c r="D2" s="50" t="s">
        <v>162</v>
      </c>
      <c r="E2" s="70">
        <v>7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39" t="s">
        <v>4026</v>
      </c>
      <c r="C3" s="139"/>
      <c r="D3" s="139"/>
      <c r="E3" s="139"/>
      <c r="F3" s="139"/>
      <c r="G3" s="140"/>
    </row>
    <row r="4" spans="1:8" s="59" customFormat="1" ht="15.75" thickBot="1" x14ac:dyDescent="0.3">
      <c r="A4" s="15" t="s">
        <v>175</v>
      </c>
      <c r="B4" s="141" t="s">
        <v>4063</v>
      </c>
      <c r="C4" s="141"/>
      <c r="D4" s="141"/>
      <c r="E4" s="142"/>
      <c r="F4" s="22" t="s">
        <v>179</v>
      </c>
      <c r="G4" s="78" t="s">
        <v>4064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3"/>
      <c r="G5" s="144"/>
    </row>
    <row r="6" spans="1:8" s="61" customFormat="1" ht="15.75" thickBot="1" x14ac:dyDescent="0.3">
      <c r="A6" s="15" t="s">
        <v>155</v>
      </c>
      <c r="B6" s="51">
        <f>'Orçamento-base'!C6</f>
        <v>246607.33000000002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9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5" t="s">
        <v>3750</v>
      </c>
      <c r="B11" s="136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5"/>
      <c r="B12" s="137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opLeftCell="A2" zoomScaleNormal="100" workbookViewId="0">
      <selection activeCell="I24" sqref="I2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22.5703125" style="40" bestFit="1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53" t="s">
        <v>3676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6" t="str">
        <f>IF(Identificação!B2=0,"",Identificação!B2)</f>
        <v>Concorrência Lei 14.133/21 Presencial</v>
      </c>
      <c r="D2" s="156"/>
      <c r="E2" s="156"/>
      <c r="F2" s="156"/>
      <c r="G2" s="156"/>
      <c r="H2" s="37" t="s">
        <v>151</v>
      </c>
      <c r="I2" s="38">
        <f>IF(Identificação!E2=0,"",Identificação!E2)</f>
        <v>7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62" t="s">
        <v>153</v>
      </c>
      <c r="B3" s="163"/>
      <c r="C3" s="164" t="str">
        <f>IF(Identificação!B3=0,"",Identificação!B3)</f>
        <v>SUBSTITUIÇÃO DO PISO DA ESCOLA CAMINHOS DO SABER</v>
      </c>
      <c r="D3" s="164"/>
      <c r="E3" s="164"/>
      <c r="F3" s="164"/>
      <c r="G3" s="164"/>
      <c r="H3" s="164"/>
      <c r="I3" s="164"/>
      <c r="J3" s="164"/>
      <c r="K3" s="165"/>
      <c r="L3" s="94"/>
      <c r="M3" s="94"/>
    </row>
    <row r="4" spans="1:18" s="27" customFormat="1" ht="15.75" thickBot="1" x14ac:dyDescent="0.3">
      <c r="A4" s="15" t="s">
        <v>176</v>
      </c>
      <c r="B4" s="22"/>
      <c r="C4" s="158" t="str">
        <f>IF(Identificação!B4=0,"",Identificação!B4)</f>
        <v>prefeitura de cotipora</v>
      </c>
      <c r="D4" s="158"/>
      <c r="E4" s="158"/>
      <c r="F4" s="158"/>
      <c r="G4" s="158"/>
      <c r="H4" s="158"/>
      <c r="I4" s="158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8" t="str">
        <f>IF(Identificação!B5=0,"",Identificação!B5)</f>
        <v>Obras e Serviços de Engenharia</v>
      </c>
      <c r="D5" s="158"/>
      <c r="E5" s="158"/>
      <c r="F5" s="158"/>
      <c r="G5" s="159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60">
        <f>SUMIFS(K12:K39953,B12:B39953,"&gt;0",K12:K39953,"&lt;&gt;0")</f>
        <v>246607.33000000002</v>
      </c>
      <c r="D6" s="160"/>
      <c r="E6" s="160"/>
      <c r="F6" s="160"/>
      <c r="G6" s="161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45" t="s">
        <v>3761</v>
      </c>
      <c r="B10" s="145" t="s">
        <v>3759</v>
      </c>
      <c r="C10" s="145" t="s">
        <v>3760</v>
      </c>
      <c r="D10" s="149" t="s">
        <v>3675</v>
      </c>
      <c r="E10" s="147" t="s">
        <v>168</v>
      </c>
      <c r="F10" s="151" t="s">
        <v>3674</v>
      </c>
      <c r="G10" s="149" t="s">
        <v>156</v>
      </c>
      <c r="H10" s="170" t="s">
        <v>165</v>
      </c>
      <c r="I10" s="171"/>
      <c r="J10" s="171"/>
      <c r="K10" s="171"/>
      <c r="L10" s="171"/>
      <c r="M10" s="172"/>
      <c r="N10" s="166" t="s">
        <v>177</v>
      </c>
      <c r="O10" s="167"/>
      <c r="P10" s="168" t="s">
        <v>178</v>
      </c>
      <c r="Q10" s="169"/>
      <c r="R10" s="157" t="s">
        <v>3678</v>
      </c>
    </row>
    <row r="11" spans="1:18" customFormat="1" ht="45" x14ac:dyDescent="0.25">
      <c r="A11" s="146"/>
      <c r="B11" s="146"/>
      <c r="C11" s="146"/>
      <c r="D11" s="150"/>
      <c r="E11" s="148"/>
      <c r="F11" s="152"/>
      <c r="G11" s="150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7"/>
    </row>
    <row r="12" spans="1:18" s="129" customFormat="1" x14ac:dyDescent="0.25">
      <c r="A12" s="119"/>
      <c r="B12" s="120" t="str">
        <f>IF(AND(G12&lt;&gt;"",H12&gt;0,I12&lt;&gt;"",J12&lt;&gt;0,K12&lt;&gt;0),COUNT($B$11:B11)+1,"")</f>
        <v/>
      </c>
      <c r="C12" s="121" t="s">
        <v>4041</v>
      </c>
      <c r="D12" s="122"/>
      <c r="E12" s="119"/>
      <c r="F12" s="123"/>
      <c r="G12" s="124" t="s">
        <v>4027</v>
      </c>
      <c r="H12" s="125"/>
      <c r="I12" s="119"/>
      <c r="J12" s="125"/>
      <c r="K12" s="126" t="str">
        <f>IFERROR(IF(H12*J12&lt;&gt;0,ROUND(ROUND(H12,4)*ROUND(J12,4),2),""),"")</f>
        <v/>
      </c>
      <c r="L12" s="127"/>
      <c r="M12" s="127"/>
      <c r="N12" s="121"/>
      <c r="O12" s="128" t="str">
        <f ca="1">IF(N12="","", INDIRECT("base!"&amp;ADDRESS(MATCH(N12,base!$C$2:'base'!$C$133,0)+1,4,4)))</f>
        <v/>
      </c>
      <c r="P12" s="124"/>
      <c r="Q12" s="128" t="str">
        <f ca="1">IF(P12="","", INDIRECT("base!"&amp;ADDRESS(MATCH(CONCATENATE(N12,"|",P12),base!$G$2:'base'!$G$1817,0)+1,6,4)))</f>
        <v/>
      </c>
      <c r="R12" s="124"/>
    </row>
    <row r="13" spans="1:18" ht="45" x14ac:dyDescent="0.25">
      <c r="A13" s="47"/>
      <c r="B13" s="56">
        <f>IF(AND(G13&lt;&gt;"",H13&gt;0,I13&lt;&gt;"",J13&lt;&gt;0,K13&lt;&gt;0),COUNT($B$11:B12)+1,"")</f>
        <v>1</v>
      </c>
      <c r="C13" s="34" t="s">
        <v>4042</v>
      </c>
      <c r="D13" s="91" t="s">
        <v>3776</v>
      </c>
      <c r="E13" s="47" t="s">
        <v>4036</v>
      </c>
      <c r="F13" s="68">
        <v>45323</v>
      </c>
      <c r="G13" s="41" t="s">
        <v>4033</v>
      </c>
      <c r="H13" s="114">
        <v>2.5</v>
      </c>
      <c r="I13" s="47" t="s">
        <v>3695</v>
      </c>
      <c r="J13" s="114">
        <v>399.34</v>
      </c>
      <c r="K13" s="54">
        <f>IFERROR(IF(H13*J13&lt;&gt;0,ROUND(ROUND(H13,4)*ROUND(J13,4),2),""),"")</f>
        <v>998.35</v>
      </c>
      <c r="L13" s="98">
        <v>0.31159999999999999</v>
      </c>
      <c r="M13" s="98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s="129" customFormat="1" x14ac:dyDescent="0.25">
      <c r="A14" s="119"/>
      <c r="B14" s="117" t="str">
        <f>IF(AND(G14&lt;&gt;"",H14&gt;0,I14&lt;&gt;"",J14&lt;&gt;0,K14&lt;&gt;0),COUNT($B$11:B13)+1,"")</f>
        <v/>
      </c>
      <c r="C14" s="121" t="s">
        <v>4043</v>
      </c>
      <c r="D14" s="122"/>
      <c r="E14" s="119"/>
      <c r="F14" s="123"/>
      <c r="G14" s="124" t="s">
        <v>4028</v>
      </c>
      <c r="H14" s="125"/>
      <c r="I14" s="119" t="s">
        <v>4035</v>
      </c>
      <c r="J14" s="125"/>
      <c r="K14" s="130" t="str">
        <f t="shared" ref="K14:K78" si="0">IFERROR(IF(H14*J14&lt;&gt;0,ROUND(ROUND(H14,4)*ROUND(J14,4),2),""),"")</f>
        <v/>
      </c>
      <c r="L14" s="127"/>
      <c r="M14" s="127"/>
      <c r="N14" s="121"/>
      <c r="O14" s="131" t="str">
        <f ca="1">IF(N14="","", INDIRECT("base!"&amp;ADDRESS(MATCH(N14,base!$C$2:'base'!$C$133,0)+1,4,4)))</f>
        <v/>
      </c>
      <c r="P14" s="124"/>
      <c r="Q14" s="131" t="str">
        <f ca="1">IF(P14="","", INDIRECT("base!"&amp;ADDRESS(MATCH(CONCATENATE(N14,"|",P14),base!$G$2:'base'!$G$1817,0)+1,6,4)))</f>
        <v/>
      </c>
      <c r="R14" s="124"/>
    </row>
    <row r="15" spans="1:18" ht="30" x14ac:dyDescent="0.25">
      <c r="A15" s="47"/>
      <c r="B15" s="117">
        <f>IF(AND(G15&lt;&gt;"",H15&gt;0,I15&lt;&gt;"",J15&lt;&gt;0,K15&lt;&gt;0),COUNT($B$11:B14)+1,"")</f>
        <v>2</v>
      </c>
      <c r="C15" s="34" t="s">
        <v>4044</v>
      </c>
      <c r="D15" s="91" t="s">
        <v>3800</v>
      </c>
      <c r="E15" s="47" t="s">
        <v>4057</v>
      </c>
      <c r="F15" s="68">
        <v>45323</v>
      </c>
      <c r="G15" s="41" t="s">
        <v>4051</v>
      </c>
      <c r="H15" s="114">
        <v>597</v>
      </c>
      <c r="I15" s="47" t="s">
        <v>3695</v>
      </c>
      <c r="J15" s="114">
        <v>10.73</v>
      </c>
      <c r="K15" s="106">
        <f t="shared" si="0"/>
        <v>6405.81</v>
      </c>
      <c r="L15" s="98">
        <v>0.31159999999999999</v>
      </c>
      <c r="M15" s="98">
        <v>0.84660000000000002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45" x14ac:dyDescent="0.25">
      <c r="A16" s="47"/>
      <c r="B16" s="117">
        <f>IF(AND(G16&lt;&gt;"",H16&gt;0,I16&lt;&gt;"",J16&lt;&gt;0,K16&lt;&gt;0),COUNT($B$11:B15)+1,"")</f>
        <v>3</v>
      </c>
      <c r="C16" s="34" t="s">
        <v>4045</v>
      </c>
      <c r="D16" s="91" t="s">
        <v>3800</v>
      </c>
      <c r="E16" s="47" t="s">
        <v>4037</v>
      </c>
      <c r="F16" s="68">
        <v>45323</v>
      </c>
      <c r="G16" s="41" t="s">
        <v>4061</v>
      </c>
      <c r="H16" s="114">
        <v>16.98</v>
      </c>
      <c r="I16" s="47" t="s">
        <v>3696</v>
      </c>
      <c r="J16" s="114">
        <v>1067.0999999999999</v>
      </c>
      <c r="K16" s="106">
        <f t="shared" si="0"/>
        <v>18119.36</v>
      </c>
      <c r="L16" s="98">
        <v>0.31159999999999999</v>
      </c>
      <c r="M16" s="98">
        <v>0.84660000000000002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7">
        <f>IF(AND(G17&lt;&gt;"",H17&gt;0,I17&lt;&gt;"",J17&lt;&gt;0,K17&lt;&gt;0),COUNT($B$11:B16)+1,"")</f>
        <v>4</v>
      </c>
      <c r="C17" s="34" t="s">
        <v>4054</v>
      </c>
      <c r="D17" s="91" t="s">
        <v>3800</v>
      </c>
      <c r="E17" s="47" t="s">
        <v>4058</v>
      </c>
      <c r="F17" s="68">
        <v>45323</v>
      </c>
      <c r="G17" s="41" t="s">
        <v>4052</v>
      </c>
      <c r="H17" s="114">
        <v>1228.5</v>
      </c>
      <c r="I17" s="47" t="s">
        <v>3694</v>
      </c>
      <c r="J17" s="114">
        <v>28.87</v>
      </c>
      <c r="K17" s="106">
        <f t="shared" si="0"/>
        <v>35466.800000000003</v>
      </c>
      <c r="L17" s="98">
        <v>0.31159999999999999</v>
      </c>
      <c r="M17" s="98">
        <v>0.84660000000000002</v>
      </c>
      <c r="N17" s="34"/>
      <c r="O17" s="118"/>
      <c r="P17" s="41"/>
      <c r="Q17" s="118"/>
      <c r="R17" s="41"/>
    </row>
    <row r="18" spans="1:18" ht="45" x14ac:dyDescent="0.25">
      <c r="A18" s="47"/>
      <c r="B18" s="117">
        <f>IF(AND(G18&lt;&gt;"",H18&gt;0,I18&lt;&gt;"",J18&lt;&gt;0,K18&lt;&gt;0),COUNT($B$11:B17)+1,"")</f>
        <v>5</v>
      </c>
      <c r="C18" s="34" t="s">
        <v>4055</v>
      </c>
      <c r="D18" s="91" t="s">
        <v>3800</v>
      </c>
      <c r="E18" s="47" t="s">
        <v>4059</v>
      </c>
      <c r="F18" s="68">
        <v>45323</v>
      </c>
      <c r="G18" s="41" t="s">
        <v>4062</v>
      </c>
      <c r="H18" s="114">
        <v>597</v>
      </c>
      <c r="I18" s="47" t="s">
        <v>3695</v>
      </c>
      <c r="J18" s="114">
        <v>230.85</v>
      </c>
      <c r="K18" s="106">
        <f t="shared" si="0"/>
        <v>137817.45000000001</v>
      </c>
      <c r="L18" s="98">
        <v>0.31159999999999999</v>
      </c>
      <c r="M18" s="98">
        <v>0.84660000000000002</v>
      </c>
      <c r="N18" s="34"/>
      <c r="O18" s="118"/>
      <c r="P18" s="41"/>
      <c r="Q18" s="118"/>
      <c r="R18" s="41"/>
    </row>
    <row r="19" spans="1:18" ht="30" x14ac:dyDescent="0.25">
      <c r="A19" s="47"/>
      <c r="B19" s="117">
        <f>IF(AND(G19&lt;&gt;"",H19&gt;0,I19&lt;&gt;"",J19&lt;&gt;0,K19&lt;&gt;0),COUNT($B$11:B18)+1,"")</f>
        <v>6</v>
      </c>
      <c r="C19" s="34" t="s">
        <v>4056</v>
      </c>
      <c r="D19" s="91" t="s">
        <v>3800</v>
      </c>
      <c r="E19" s="47" t="s">
        <v>4060</v>
      </c>
      <c r="F19" s="68">
        <v>45323</v>
      </c>
      <c r="G19" s="41" t="s">
        <v>4053</v>
      </c>
      <c r="H19" s="114">
        <v>597</v>
      </c>
      <c r="I19" s="47" t="s">
        <v>3695</v>
      </c>
      <c r="J19" s="114">
        <v>34.630000000000003</v>
      </c>
      <c r="K19" s="106">
        <f t="shared" si="0"/>
        <v>20674.11</v>
      </c>
      <c r="L19" s="98">
        <v>0.31159999999999999</v>
      </c>
      <c r="M19" s="98">
        <v>0.84660000000000002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s="129" customFormat="1" x14ac:dyDescent="0.25">
      <c r="A20" s="119"/>
      <c r="B20" s="117" t="str">
        <f>IF(AND(G20&lt;&gt;"",H20&gt;0,I20&lt;&gt;"",J20&lt;&gt;0,K20&lt;&gt;0),COUNT($B$11:B19)+1,"")</f>
        <v/>
      </c>
      <c r="C20" s="121" t="s">
        <v>4046</v>
      </c>
      <c r="D20" s="122"/>
      <c r="E20" s="119"/>
      <c r="F20" s="123"/>
      <c r="G20" s="124" t="s">
        <v>4029</v>
      </c>
      <c r="H20" s="125"/>
      <c r="I20" s="119" t="s">
        <v>4035</v>
      </c>
      <c r="J20" s="125"/>
      <c r="K20" s="106" t="str">
        <f t="shared" si="0"/>
        <v/>
      </c>
      <c r="L20" s="127"/>
      <c r="M20" s="127"/>
      <c r="N20" s="121"/>
      <c r="O20" s="131" t="str">
        <f ca="1">IF(N20="","", INDIRECT("base!"&amp;ADDRESS(MATCH(N20,base!$C$2:'base'!$C$133,0)+1,4,4)))</f>
        <v/>
      </c>
      <c r="P20" s="124"/>
      <c r="Q20" s="131" t="str">
        <f ca="1">IF(P20="","", INDIRECT("base!"&amp;ADDRESS(MATCH(CONCATENATE(N20,"|",P20),base!$G$2:'base'!$G$1817,0)+1,6,4)))</f>
        <v/>
      </c>
      <c r="R20" s="124"/>
    </row>
    <row r="21" spans="1:18" x14ac:dyDescent="0.25">
      <c r="A21" s="47"/>
      <c r="B21" s="117">
        <f>IF(AND(G21&lt;&gt;"",H21&gt;0,I21&lt;&gt;"",J21&lt;&gt;0,K21&lt;&gt;0),COUNT($B$11:B20)+1,"")</f>
        <v>7</v>
      </c>
      <c r="C21" s="34" t="s">
        <v>4047</v>
      </c>
      <c r="D21" s="91" t="s">
        <v>3776</v>
      </c>
      <c r="E21" s="47" t="s">
        <v>4038</v>
      </c>
      <c r="F21" s="68">
        <v>45323</v>
      </c>
      <c r="G21" s="41" t="s">
        <v>4030</v>
      </c>
      <c r="H21" s="114">
        <v>597</v>
      </c>
      <c r="I21" s="47" t="s">
        <v>3695</v>
      </c>
      <c r="J21" s="114">
        <v>34.979999999999997</v>
      </c>
      <c r="K21" s="106">
        <f t="shared" si="0"/>
        <v>20883.060000000001</v>
      </c>
      <c r="L21" s="98">
        <v>0.31159999999999999</v>
      </c>
      <c r="M21" s="98">
        <v>0.84660000000000002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7">
        <f>IF(AND(G22&lt;&gt;"",H22&gt;0,I22&lt;&gt;"",J22&lt;&gt;0,K22&lt;&gt;0),COUNT($B$11:B21)+1,"")</f>
        <v>8</v>
      </c>
      <c r="C22" s="34" t="s">
        <v>4048</v>
      </c>
      <c r="D22" s="91" t="s">
        <v>3776</v>
      </c>
      <c r="E22" s="47" t="s">
        <v>4039</v>
      </c>
      <c r="F22" s="68">
        <v>45323</v>
      </c>
      <c r="G22" s="41" t="s">
        <v>4034</v>
      </c>
      <c r="H22" s="114">
        <v>293.81</v>
      </c>
      <c r="I22" s="47" t="s">
        <v>3694</v>
      </c>
      <c r="J22" s="114">
        <v>13.12</v>
      </c>
      <c r="K22" s="106">
        <f t="shared" si="0"/>
        <v>3854.79</v>
      </c>
      <c r="L22" s="98">
        <v>0.31159999999999999</v>
      </c>
      <c r="M22" s="98">
        <v>0.84660000000000002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s="129" customFormat="1" x14ac:dyDescent="0.25">
      <c r="A23" s="119"/>
      <c r="B23" s="117" t="str">
        <f>IF(AND(G23&lt;&gt;"",H23&gt;0,I23&lt;&gt;"",J23&lt;&gt;0,K23&lt;&gt;0),COUNT($B$11:B22)+1,"")</f>
        <v/>
      </c>
      <c r="C23" s="121" t="s">
        <v>4049</v>
      </c>
      <c r="D23" s="122"/>
      <c r="E23" s="119"/>
      <c r="F23" s="123"/>
      <c r="G23" s="124" t="s">
        <v>4031</v>
      </c>
      <c r="H23" s="125"/>
      <c r="I23" s="119" t="s">
        <v>4035</v>
      </c>
      <c r="J23" s="125"/>
      <c r="K23" s="106" t="str">
        <f t="shared" si="0"/>
        <v/>
      </c>
      <c r="L23" s="127"/>
      <c r="M23" s="127"/>
      <c r="N23" s="121"/>
      <c r="O23" s="131" t="str">
        <f ca="1">IF(N23="","", INDIRECT("base!"&amp;ADDRESS(MATCH(N23,base!$C$2:'base'!$C$133,0)+1,4,4)))</f>
        <v/>
      </c>
      <c r="P23" s="124"/>
      <c r="Q23" s="131" t="str">
        <f ca="1">IF(P23="","", INDIRECT("base!"&amp;ADDRESS(MATCH(CONCATENATE(N23,"|",P23),base!$G$2:'base'!$G$1817,0)+1,6,4)))</f>
        <v/>
      </c>
      <c r="R23" s="124"/>
    </row>
    <row r="24" spans="1:18" x14ac:dyDescent="0.25">
      <c r="A24" s="47"/>
      <c r="B24" s="117">
        <f>IF(AND(G24&lt;&gt;"",H24&gt;0,I24&lt;&gt;"",J24&lt;&gt;0,K24&lt;&gt;0),COUNT($B$11:B23)+1,"")</f>
        <v>9</v>
      </c>
      <c r="C24" s="34" t="s">
        <v>4050</v>
      </c>
      <c r="D24" s="91" t="s">
        <v>3776</v>
      </c>
      <c r="E24" s="47" t="s">
        <v>4040</v>
      </c>
      <c r="F24" s="68">
        <v>45323</v>
      </c>
      <c r="G24" s="41" t="s">
        <v>4032</v>
      </c>
      <c r="H24" s="114">
        <v>940</v>
      </c>
      <c r="I24" s="47" t="s">
        <v>3695</v>
      </c>
      <c r="J24" s="114">
        <v>2.54</v>
      </c>
      <c r="K24" s="106">
        <f t="shared" si="0"/>
        <v>2387.6</v>
      </c>
      <c r="L24" s="98">
        <v>0.31159999999999999</v>
      </c>
      <c r="M24" s="98">
        <v>0.84660000000000002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 t="str">
        <f>IF(AND(G25&lt;&gt;"",H25&gt;0,I25&lt;&gt;"",J25&lt;&gt;0,K25&lt;&gt;0),COUNT($B$11:B24)+1,"")</f>
        <v/>
      </c>
      <c r="C25" s="34"/>
      <c r="D25" s="91"/>
      <c r="E25" s="47"/>
      <c r="F25" s="68"/>
      <c r="G25" s="41"/>
      <c r="H25" s="114"/>
      <c r="I25" s="47"/>
      <c r="J25" s="114"/>
      <c r="K25" s="106" t="str">
        <f t="shared" si="0"/>
        <v/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 t="str">
        <f>IF(AND(G26&lt;&gt;"",H26&gt;0,I26&lt;&gt;"",J26&lt;&gt;0,K26&lt;&gt;0),COUNT($B$11:B25)+1,"")</f>
        <v/>
      </c>
      <c r="C26" s="34"/>
      <c r="D26" s="91"/>
      <c r="E26" s="47"/>
      <c r="F26" s="68"/>
      <c r="G26" s="41"/>
      <c r="H26" s="114"/>
      <c r="I26" s="47"/>
      <c r="J26" s="114"/>
      <c r="K26" s="106" t="str">
        <f t="shared" si="0"/>
        <v/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 t="str">
        <f>IF(AND(G27&lt;&gt;"",H27&gt;0,I27&lt;&gt;"",J27&lt;&gt;0,K27&lt;&gt;0),COUNT($B$11:B26)+1,"")</f>
        <v/>
      </c>
      <c r="C27" s="34"/>
      <c r="D27" s="91"/>
      <c r="E27" s="47"/>
      <c r="F27" s="68"/>
      <c r="G27" s="41"/>
      <c r="H27" s="114"/>
      <c r="I27" s="47"/>
      <c r="J27" s="114"/>
      <c r="K27" s="106" t="str">
        <f t="shared" si="0"/>
        <v/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 t="str">
        <f>IF(AND(G28&lt;&gt;"",H28&gt;0,I28&lt;&gt;"",J28&lt;&gt;0,K28&lt;&gt;0),COUNT($B$11:B27)+1,"")</f>
        <v/>
      </c>
      <c r="C28" s="34"/>
      <c r="D28" s="91"/>
      <c r="E28" s="47"/>
      <c r="F28" s="68"/>
      <c r="G28" s="41"/>
      <c r="H28" s="114"/>
      <c r="I28" s="47"/>
      <c r="J28" s="114"/>
      <c r="K28" s="106" t="str">
        <f t="shared" si="0"/>
        <v/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 t="str">
        <f>IF(AND(G29&lt;&gt;"",H29&gt;0,I29&lt;&gt;"",J29&lt;&gt;0,K29&lt;&gt;0),COUNT($B$11:B28)+1,"")</f>
        <v/>
      </c>
      <c r="C29" s="34"/>
      <c r="D29" s="91"/>
      <c r="E29" s="47"/>
      <c r="F29" s="68"/>
      <c r="G29" s="41"/>
      <c r="H29" s="114"/>
      <c r="I29" s="47"/>
      <c r="J29" s="114"/>
      <c r="K29" s="106" t="str">
        <f t="shared" si="0"/>
        <v/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/>
      <c r="D30" s="91"/>
      <c r="E30" s="47"/>
      <c r="F30" s="68"/>
      <c r="G30" s="41"/>
      <c r="H30" s="114"/>
      <c r="I30" s="47"/>
      <c r="J30" s="114"/>
      <c r="K30" s="106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2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3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4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7"/>
  <sheetViews>
    <sheetView tabSelected="1" workbookViewId="0">
      <selection activeCell="D23" sqref="D2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3" t="s">
        <v>3679</v>
      </c>
      <c r="B1" s="154"/>
      <c r="C1" s="154"/>
      <c r="D1" s="154"/>
      <c r="E1" s="154"/>
      <c r="F1" s="154"/>
      <c r="G1" s="154"/>
      <c r="H1" s="155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7" t="str">
        <f>IF(Identificação!B2=0,"",Identificação!B2)</f>
        <v>Concorrência Lei 14.133/21 Presencial</v>
      </c>
      <c r="D2" s="177"/>
      <c r="E2" s="28" t="s">
        <v>151</v>
      </c>
      <c r="F2" s="29">
        <f>IF(Identificação!E2=0,"",Identificação!E2)</f>
        <v>7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62" t="s">
        <v>153</v>
      </c>
      <c r="B3" s="163"/>
      <c r="C3" s="164" t="str">
        <f>IF(Identificação!B3=0,"",Identificação!B3)</f>
        <v>SUBSTITUIÇÃO DO PISO DA ESCOLA CAMINHOS DO SABER</v>
      </c>
      <c r="D3" s="164"/>
      <c r="E3" s="164"/>
      <c r="F3" s="164"/>
      <c r="G3" s="164"/>
      <c r="H3" s="165"/>
      <c r="I3" s="103"/>
      <c r="J3" s="103"/>
    </row>
    <row r="4" spans="1:12" s="27" customFormat="1" ht="15.75" thickBot="1" x14ac:dyDescent="0.3">
      <c r="A4" s="18" t="s">
        <v>3791</v>
      </c>
      <c r="B4" s="26"/>
      <c r="C4" s="141"/>
      <c r="D4" s="141"/>
      <c r="E4" s="141"/>
      <c r="F4" s="141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8" t="str">
        <f>IF(Identificação!B5=0,"",Identificação!B5)</f>
        <v>Obras e Serviços de Engenharia</v>
      </c>
      <c r="D5" s="179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5">
        <f>SUMIFS(H12:H39953,B12:B39953,"&gt;0",H12:H39953,"&lt;&gt;0")</f>
        <v>0</v>
      </c>
      <c r="D6" s="176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45" t="s">
        <v>3754</v>
      </c>
      <c r="B10" s="145" t="s">
        <v>3755</v>
      </c>
      <c r="C10" s="145" t="s">
        <v>3677</v>
      </c>
      <c r="D10" s="149" t="s">
        <v>3756</v>
      </c>
      <c r="E10" s="173" t="s">
        <v>171</v>
      </c>
      <c r="F10" s="174"/>
      <c r="G10" s="174"/>
      <c r="H10" s="174"/>
      <c r="I10" s="174"/>
      <c r="J10" s="174"/>
      <c r="K10" s="174"/>
    </row>
    <row r="11" spans="1:12" customFormat="1" ht="45" x14ac:dyDescent="0.25">
      <c r="A11" s="146"/>
      <c r="B11" s="146"/>
      <c r="C11" s="146"/>
      <c r="D11" s="150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1.1.</v>
      </c>
      <c r="D12" s="54" t="str">
        <f>IF('Orçamento-base'!G12&gt;0,'Orçamento-base'!G12,"")</f>
        <v>SERVIÇOS INICIAIS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1.1.1.</v>
      </c>
      <c r="D13" s="54" t="str">
        <f>IF('Orçamento-base'!G13&gt;0,'Orçamento-base'!G13,"")</f>
        <v>FORNECIMENTO E INSTALAÇÃO DE PLACA DE OBRA COM CHAPA GALVANIZADA E ESTRUTURA DE MADEIRA. AF_03/2022_PS</v>
      </c>
      <c r="E13" s="116">
        <f>IF('Orçamento-base'!H13&gt;0,'Orçamento-base'!H13,"")</f>
        <v>2.5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 t="str">
        <f>'Orçamento-base'!B14</f>
        <v/>
      </c>
      <c r="C14" s="111" t="str">
        <f>IF('Orçamento-base'!C14&gt;0,'Orçamento-base'!C14,"")</f>
        <v>1.2.</v>
      </c>
      <c r="D14" s="106" t="str">
        <f>IF('Orçamento-base'!G14&gt;0,'Orçamento-base'!G14,"")</f>
        <v>PISOS</v>
      </c>
      <c r="E14" s="180" t="str">
        <f>IF('Orçamento-base'!H14&gt;0,'Orçamento-base'!H14,"")</f>
        <v/>
      </c>
      <c r="F14" s="106" t="str">
        <f>IF('Orçamento-base'!I14&gt;0,'Orçamento-base'!I14,"")</f>
        <v/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2</v>
      </c>
      <c r="C15" s="111" t="str">
        <f>IF('Orçamento-base'!C15&gt;0,'Orçamento-base'!C15,"")</f>
        <v>1.2.1.</v>
      </c>
      <c r="D15" s="106" t="str">
        <f>IF('Orçamento-base'!G15&gt;0,'Orçamento-base'!G15,"")</f>
        <v>IMPERMEABILIZAÇÃO DE SUPERFÍCIE COM EMULSÃO ASFÁLTICA, 1 DEMÃO (REF.: 98557)</v>
      </c>
      <c r="E15" s="180">
        <f>IF('Orçamento-base'!H15&gt;0,'Orçamento-base'!H15,"")</f>
        <v>597</v>
      </c>
      <c r="F15" s="106" t="str">
        <f>IF('Orçamento-base'!I15&gt;0,'Orçamento-base'!I15,"")</f>
        <v>m2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3</v>
      </c>
      <c r="C16" s="111" t="str">
        <f>IF('Orçamento-base'!C16&gt;0,'Orçamento-base'!C16,"")</f>
        <v>1.2.2.</v>
      </c>
      <c r="D16" s="106" t="str">
        <f>IF('Orçamento-base'!G16&gt;0,'Orçamento-base'!G16,"")</f>
        <v>CONTRAPISO DE CONCRETO USINADO, INCLUINDO BOMBEAMENTO E LANÇAMENTO, ESPESSURA DE 3 cm (REF.: 103674)</v>
      </c>
      <c r="E16" s="180">
        <f>IF('Orçamento-base'!H16&gt;0,'Orçamento-base'!H16,"")</f>
        <v>16.98</v>
      </c>
      <c r="F16" s="106" t="str">
        <f>IF('Orçamento-base'!I16&gt;0,'Orçamento-base'!I16,"")</f>
        <v>m3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4</v>
      </c>
      <c r="C17" s="111" t="str">
        <f>IF('Orçamento-base'!C17&gt;0,'Orçamento-base'!C17,"")</f>
        <v>1.2.3</v>
      </c>
      <c r="D17" s="106" t="str">
        <f>IF('Orçamento-base'!G17&gt;0,'Orçamento-base'!G17,"")</f>
        <v>BARROTES DE MADEIRA TRAPEZOIDAL 4,0 x 2,5 X 3,0 CM (base x topo x altura)</v>
      </c>
      <c r="E17" s="180">
        <f>IF('Orçamento-base'!H17&gt;0,'Orçamento-base'!H17,"")</f>
        <v>1228.5</v>
      </c>
      <c r="F17" s="106" t="str">
        <f>IF('Orçamento-base'!I17&gt;0,'Orçamento-base'!I17,"")</f>
        <v>m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5</v>
      </c>
      <c r="C18" s="111" t="str">
        <f>IF('Orçamento-base'!C18&gt;0,'Orçamento-base'!C18,"")</f>
        <v>1.2.4</v>
      </c>
      <c r="D18" s="106" t="str">
        <f>IF('Orçamento-base'!G18&gt;0,'Orçamento-base'!G18,"")</f>
        <v>ASSOALHO DE MADEIRA, DO TIPO EUCALIPTO CITRIODORA, DE 1ª LINHA, SECO EM ESTUFA, ENCAIXE MACHO/FEMEA, 8 X 2 CM (REF.: 101746)</v>
      </c>
      <c r="E18" s="180">
        <f>IF('Orçamento-base'!H18&gt;0,'Orçamento-base'!H18,"")</f>
        <v>597</v>
      </c>
      <c r="F18" s="106" t="str">
        <f>IF('Orçamento-base'!I18&gt;0,'Orçamento-base'!I18,"")</f>
        <v>m2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6</v>
      </c>
      <c r="C19" s="111" t="str">
        <f>IF('Orçamento-base'!C19&gt;0,'Orçamento-base'!C19,"")</f>
        <v>1.2.5</v>
      </c>
      <c r="D19" s="106" t="str">
        <f>IF('Orçamento-base'!G19&gt;0,'Orçamento-base'!G19,"")</f>
        <v>LIXAMENTO DE MADEIRA PARA APLICAÇÃO DE PINTURA. (REF.: 102193)</v>
      </c>
      <c r="E19" s="180">
        <f>IF('Orçamento-base'!H19&gt;0,'Orçamento-base'!H19,"")</f>
        <v>597</v>
      </c>
      <c r="F19" s="106" t="str">
        <f>IF('Orçamento-base'!I19&gt;0,'Orçamento-base'!I19,"")</f>
        <v>m2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 t="str">
        <f>'Orçamento-base'!B20</f>
        <v/>
      </c>
      <c r="C20" s="111" t="str">
        <f>IF('Orçamento-base'!C20&gt;0,'Orçamento-base'!C20,"")</f>
        <v>1.3.</v>
      </c>
      <c r="D20" s="106" t="str">
        <f>IF('Orçamento-base'!G20&gt;0,'Orçamento-base'!G20,"")</f>
        <v>PINTURAS</v>
      </c>
      <c r="E20" s="180" t="str">
        <f>IF('Orçamento-base'!H20&gt;0,'Orçamento-base'!H20,"")</f>
        <v/>
      </c>
      <c r="F20" s="106" t="str">
        <f>IF('Orçamento-base'!I20&gt;0,'Orçamento-base'!I20,"")</f>
        <v/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7</v>
      </c>
      <c r="C21" s="111" t="str">
        <f>IF('Orçamento-base'!C21&gt;0,'Orçamento-base'!C21,"")</f>
        <v>1.3.1.</v>
      </c>
      <c r="D21" s="106" t="str">
        <f>IF('Orçamento-base'!G21&gt;0,'Orçamento-base'!G21,"")</f>
        <v>PINTURA VERNIZ SINTECO, 3 DEMÃOS</v>
      </c>
      <c r="E21" s="180">
        <f>IF('Orçamento-base'!H21&gt;0,'Orçamento-base'!H21,"")</f>
        <v>597</v>
      </c>
      <c r="F21" s="106" t="str">
        <f>IF('Orçamento-base'!I21&gt;0,'Orçamento-base'!I21,"")</f>
        <v>m2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8</v>
      </c>
      <c r="C22" s="111" t="str">
        <f>IF('Orçamento-base'!C22&gt;0,'Orçamento-base'!C22,"")</f>
        <v>1.3.2.</v>
      </c>
      <c r="D22" s="106" t="str">
        <f>IF('Orçamento-base'!G22&gt;0,'Orçamento-base'!G22,"")</f>
        <v>PINTURA DE DEMARCAÇÃO DE QUADRA POLIESPORTIVA COM TINTA EPÓXI, E = 5 CM, APLICAÇÃO MANUAL. AF_05/2021</v>
      </c>
      <c r="E22" s="180">
        <f>IF('Orçamento-base'!H22&gt;0,'Orçamento-base'!H22,"")</f>
        <v>293.81</v>
      </c>
      <c r="F22" s="106" t="str">
        <f>IF('Orçamento-base'!I22&gt;0,'Orçamento-base'!I22,"")</f>
        <v>m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 t="str">
        <f>'Orçamento-base'!B23</f>
        <v/>
      </c>
      <c r="C23" s="111" t="str">
        <f>IF('Orçamento-base'!C23&gt;0,'Orçamento-base'!C23,"")</f>
        <v>1.4.</v>
      </c>
      <c r="D23" s="106" t="str">
        <f>IF('Orçamento-base'!G23&gt;0,'Orçamento-base'!G23,"")</f>
        <v>SERVIÇOS FINAIS</v>
      </c>
      <c r="E23" s="180" t="str">
        <f>IF('Orçamento-base'!H23&gt;0,'Orçamento-base'!H23,"")</f>
        <v/>
      </c>
      <c r="F23" s="106" t="str">
        <f>IF('Orçamento-base'!I23&gt;0,'Orçamento-base'!I23,"")</f>
        <v/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9</v>
      </c>
      <c r="C24" s="111" t="str">
        <f>IF('Orçamento-base'!C24&gt;0,'Orçamento-base'!C24,"")</f>
        <v>1.4.1.</v>
      </c>
      <c r="D24" s="106" t="str">
        <f>IF('Orçamento-base'!G24&gt;0,'Orçamento-base'!G24,"")</f>
        <v>LIMPEZA FINAL DE TODA A ÁREA DE PISOS DO GINÁSIO</v>
      </c>
      <c r="E24" s="180">
        <f>IF('Orçamento-base'!H24&gt;0,'Orçamento-base'!H24,"")</f>
        <v>940</v>
      </c>
      <c r="F24" s="106" t="str">
        <f>IF('Orçamento-base'!I24&gt;0,'Orçamento-base'!I24,"")</f>
        <v>m2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 t="str">
        <f>'Orçamento-base'!B25</f>
        <v/>
      </c>
      <c r="C25" s="111" t="str">
        <f>IF('Orçamento-base'!C25&gt;0,'Orçamento-base'!C25,"")</f>
        <v/>
      </c>
      <c r="D25" s="106" t="str">
        <f>IF('Orçamento-base'!G25&gt;0,'Orçamento-base'!G25,"")</f>
        <v/>
      </c>
      <c r="E25" s="180" t="str">
        <f>IF('Orçamento-base'!H25&gt;0,'Orçamento-base'!H25,"")</f>
        <v/>
      </c>
      <c r="F25" s="106" t="str">
        <f>IF('Orçamento-base'!I25&gt;0,'Orçamento-base'!I25,"")</f>
        <v/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 t="str">
        <f>'Orçamento-base'!B26</f>
        <v/>
      </c>
      <c r="C26" s="111" t="str">
        <f>IF('Orçamento-base'!C26&gt;0,'Orçamento-base'!C26,"")</f>
        <v/>
      </c>
      <c r="D26" s="106" t="str">
        <f>IF('Orçamento-base'!G26&gt;0,'Orçamento-base'!G26,"")</f>
        <v/>
      </c>
      <c r="E26" s="180" t="str">
        <f>IF('Orçamento-base'!H26&gt;0,'Orçamento-base'!H26,"")</f>
        <v/>
      </c>
      <c r="F26" s="106" t="str">
        <f>IF('Orçamento-base'!I26&gt;0,'Orçamento-base'!I26,"")</f>
        <v/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 t="str">
        <f>'Orçamento-base'!B27</f>
        <v/>
      </c>
      <c r="C27" s="111" t="str">
        <f>IF('Orçamento-base'!C27&gt;0,'Orçamento-base'!C27,"")</f>
        <v/>
      </c>
      <c r="D27" s="106" t="str">
        <f>IF('Orçamento-base'!G27&gt;0,'Orçamento-base'!G27,"")</f>
        <v/>
      </c>
      <c r="E27" s="180" t="str">
        <f>IF('Orçamento-base'!H27&gt;0,'Orçamento-base'!H27,"")</f>
        <v/>
      </c>
      <c r="F27" s="106" t="str">
        <f>IF('Orçamento-base'!I27&gt;0,'Orçamento-base'!I27,"")</f>
        <v/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 t="str">
        <f>'Orçamento-base'!B28</f>
        <v/>
      </c>
      <c r="C28" s="111" t="str">
        <f>IF('Orçamento-base'!C28&gt;0,'Orçamento-base'!C28,"")</f>
        <v/>
      </c>
      <c r="D28" s="106" t="str">
        <f>IF('Orçamento-base'!G28&gt;0,'Orçamento-base'!G28,"")</f>
        <v/>
      </c>
      <c r="E28" s="180" t="str">
        <f>IF('Orçamento-base'!H28&gt;0,'Orçamento-base'!H28,"")</f>
        <v/>
      </c>
      <c r="F28" s="106" t="str">
        <f>IF('Orçamento-base'!I28&gt;0,'Orçamento-base'!I28,"")</f>
        <v/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 t="str">
        <f>'Orçamento-base'!B29</f>
        <v/>
      </c>
      <c r="C29" s="111" t="str">
        <f>IF('Orçamento-base'!C29&gt;0,'Orçamento-base'!C29,"")</f>
        <v/>
      </c>
      <c r="D29" s="106" t="str">
        <f>IF('Orçamento-base'!G29&gt;0,'Orçamento-base'!G29,"")</f>
        <v/>
      </c>
      <c r="E29" s="180" t="str">
        <f>IF('Orçamento-base'!H29&gt;0,'Orçamento-base'!H29,"")</f>
        <v/>
      </c>
      <c r="F29" s="106" t="str">
        <f>IF('Orçamento-base'!I29&gt;0,'Orçamento-base'!I29,"")</f>
        <v/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 t="str">
        <f>'Orçamento-base'!B30</f>
        <v/>
      </c>
      <c r="C30" s="111" t="str">
        <f>IF('Orçamento-base'!C30&gt;0,'Orçamento-base'!C30,"")</f>
        <v/>
      </c>
      <c r="D30" s="106" t="str">
        <f>IF('Orçamento-base'!G30&gt;0,'Orçamento-base'!G30,"")</f>
        <v/>
      </c>
      <c r="E30" s="180" t="str">
        <f>IF('Orçamento-base'!H30&gt;0,'Orçamento-base'!H30,"")</f>
        <v/>
      </c>
      <c r="F30" s="106" t="str">
        <f>IF('Orçamento-base'!I30&gt;0,'Orçamento-base'!I30,"")</f>
        <v/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80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06" t="str">
        <f>IF('Orçamento-base'!G32&gt;0,'Orçamento-base'!G32,"")</f>
        <v/>
      </c>
      <c r="E32" s="180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06" t="str">
        <f>IF('Orçamento-base'!G33&gt;0,'Orçamento-base'!G33,"")</f>
        <v/>
      </c>
      <c r="E33" s="180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06" t="str">
        <f>IF('Orçamento-base'!G34&gt;0,'Orçamento-base'!G34,"")</f>
        <v/>
      </c>
      <c r="E34" s="180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06" t="str">
        <f>IF('Orçamento-base'!G35&gt;0,'Orçamento-base'!G35,"")</f>
        <v/>
      </c>
      <c r="E35" s="180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06" t="str">
        <f>IF('Orçamento-base'!G36&gt;0,'Orçamento-base'!G36,"")</f>
        <v/>
      </c>
      <c r="E36" s="180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 t="str">
        <f>'Orçamento-base'!B37</f>
        <v/>
      </c>
      <c r="C37" s="111" t="str">
        <f>IF('Orçamento-base'!C37&gt;0,'Orçamento-base'!C37,"")</f>
        <v/>
      </c>
      <c r="D37" s="106" t="str">
        <f>IF('Orçamento-base'!G37&gt;0,'Orçamento-base'!G37,"")</f>
        <v/>
      </c>
      <c r="E37" s="180" t="str">
        <f>IF('Orçamento-base'!H37&gt;0,'Orçamento-base'!H37,"")</f>
        <v/>
      </c>
      <c r="F37" s="106" t="str">
        <f>IF('Orçamento-base'!I37&gt;0,'Orçamento-base'!I37,"")</f>
        <v/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80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80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80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80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80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80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80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80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80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80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80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80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80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80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80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80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80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80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80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80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80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80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80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80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80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80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80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80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80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80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80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80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80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80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80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80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80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80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80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80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2024-04-08T19:41:29Z</dcterms:modified>
</cp:coreProperties>
</file>