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ENCIA Nº 12-2024 ANGELO GIRARDI\DOCUMENTOS ENGENHARIA\"/>
    </mc:Choice>
  </mc:AlternateContent>
  <xr:revisionPtr revIDLastSave="0" documentId="13_ncr:1_{E248794D-B99B-4000-8AE9-C9D87A6A813D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REFERENCIA.Unidade" hidden="1">IF(ISNUMBER('Orçamento-base'!$AF1),OFFSET(INDIRECT(ORÇAMENTO.BancoRef),'Orçamento-base'!$AF1-1,4,1),"-")</definedName>
    <definedName name="TIPOORCAMENTO" hidden="1">IF(VALUE([1]MENU!$O$3)=2,"Licitado","Proposto")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3" l="1"/>
  <c r="O14" i="3"/>
  <c r="Q14" i="3"/>
  <c r="K17" i="3" l="1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B47" i="3" s="1"/>
  <c r="K48" i="3"/>
  <c r="K49" i="3"/>
  <c r="B49" i="3" s="1"/>
  <c r="K50" i="3"/>
  <c r="B50" i="3" s="1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6" i="3" s="1"/>
  <c r="B17" i="3" s="1"/>
  <c r="B18" i="3" s="1"/>
  <c r="B19" i="3"/>
  <c r="B20" i="3" s="1"/>
  <c r="E12" i="6"/>
  <c r="H12" i="6" s="1"/>
  <c r="B21" i="3" l="1"/>
  <c r="B22" i="3" s="1"/>
  <c r="B23" i="3" s="1"/>
  <c r="C5" i="6"/>
  <c r="C3" i="6"/>
  <c r="H2" i="6"/>
  <c r="F2" i="6"/>
  <c r="C2" i="6"/>
  <c r="K4" i="3"/>
  <c r="K2" i="3"/>
  <c r="C3" i="3"/>
  <c r="C4" i="3"/>
  <c r="C5" i="3"/>
  <c r="I2" i="3"/>
  <c r="C2" i="3"/>
  <c r="B24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5" i="3" l="1"/>
  <c r="B26" i="3" s="1"/>
  <c r="E13" i="6"/>
  <c r="H13" i="6" s="1"/>
  <c r="O13" i="3"/>
  <c r="B27" i="3" l="1"/>
  <c r="F2" i="8"/>
  <c r="E238" i="8" s="1"/>
  <c r="F13" i="6"/>
  <c r="D13" i="6"/>
  <c r="A13" i="6"/>
  <c r="F12" i="6"/>
  <c r="D12" i="6"/>
  <c r="A12" i="6"/>
  <c r="C13" i="2"/>
  <c r="Q12" i="3"/>
  <c r="O12" i="3"/>
  <c r="Q13" i="3"/>
  <c r="B28" i="3" l="1"/>
  <c r="G13" i="2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9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30" i="3" l="1"/>
  <c r="B13" i="6"/>
  <c r="C6" i="6" s="1"/>
  <c r="B7" i="2" s="1"/>
  <c r="B31" i="3" l="1"/>
  <c r="B32" i="3" s="1"/>
  <c r="B33" i="3" s="1"/>
  <c r="B34" i="3" s="1"/>
  <c r="B35" i="3" l="1"/>
  <c r="B36" i="3" s="1"/>
  <c r="B37" i="3" s="1"/>
  <c r="B38" i="3" s="1"/>
  <c r="B39" i="3" l="1"/>
  <c r="B40" i="3" s="1"/>
  <c r="C13" i="6"/>
  <c r="C12" i="6"/>
  <c r="B41" i="3" l="1"/>
  <c r="B42" i="3" s="1"/>
  <c r="B43" i="3" s="1"/>
  <c r="B44" i="3" s="1"/>
  <c r="B45" i="3" s="1"/>
  <c r="B46" i="3" s="1"/>
  <c r="B48" i="3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<sst xmlns="http://schemas.openxmlformats.org/spreadsheetml/2006/main" count="15284" uniqueCount="4105">
  <si>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</si>
  <si>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</si>
  <si>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</si>
  <si>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</si>
  <si>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</si>
  <si>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</si>
  <si>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</si>
  <si>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</si>
  <si>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</si>
  <si>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</si>
  <si>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</si>
  <si>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</si>
  <si>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</si>
  <si>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</si>
  <si>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</si>
  <si>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</si>
  <si>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</si>
  <si>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</si>
  <si>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</si>
  <si>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</si>
  <si>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</si>
  <si>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</si>
  <si>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</si>
  <si>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</si>
  <si>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</si>
  <si>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</si>
  <si>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</si>
  <si>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</si>
  <si>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</si>
  <si>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</si>
  <si>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</si>
  <si>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</si>
  <si>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</si>
  <si>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</si>
  <si>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</si>
  <si>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</si>
  <si>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</si>
  <si>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</si>
  <si>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</si>
  <si>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</si>
  <si>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</si>
  <si>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</si>
  <si>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</si>
  <si>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</si>
  <si>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</si>
  <si>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</si>
  <si>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</si>
  <si>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</si>
  <si>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</si>
  <si>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</si>
  <si>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</si>
  <si>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</si>
  <si>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</si>
  <si>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</si>
  <si>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</si>
  <si>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</si>
  <si>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</si>
  <si>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</si>
  <si>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</si>
  <si>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</si>
  <si>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</si>
  <si>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</si>
  <si>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</si>
  <si>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</si>
  <si>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</si>
  <si>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</si>
  <si>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</si>
  <si>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</si>
  <si>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</si>
  <si>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</si>
  <si>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</si>
  <si>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</si>
  <si>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</si>
  <si>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</si>
  <si>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</si>
  <si>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</si>
  <si>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</si>
  <si>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</si>
  <si>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</si>
  <si>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</si>
  <si>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</si>
  <si>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</si>
  <si>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</si>
  <si>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</si>
  <si>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</si>
  <si>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</si>
  <si>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</si>
  <si>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</si>
  <si>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</si>
  <si>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</si>
  <si>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</si>
  <si>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</si>
  <si>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</si>
  <si>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</si>
  <si>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</si>
  <si>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</si>
  <si>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</si>
  <si>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</si>
  <si>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</si>
  <si>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</si>
  <si>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</si>
  <si>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</si>
  <si>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</si>
  <si>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</si>
  <si>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</si>
  <si>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</si>
  <si>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</si>
  <si>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</si>
  <si>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</si>
  <si>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</si>
  <si>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</si>
  <si>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</si>
  <si>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</si>
  <si>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</si>
  <si>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</si>
  <si>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</si>
  <si>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</si>
  <si>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</si>
  <si>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</si>
  <si>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</si>
  <si>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</si>
  <si>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</si>
  <si>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</si>
  <si>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</si>
  <si>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</si>
  <si>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</si>
  <si>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</si>
  <si>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</si>
  <si>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</si>
  <si>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</si>
  <si>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</si>
  <si>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</si>
  <si>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</si>
  <si>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</si>
  <si>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</si>
  <si>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</si>
  <si>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</si>
  <si>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</si>
  <si>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</si>
  <si>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</si>
  <si>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</si>
  <si>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</si>
  <si>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</si>
  <si>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</si>
  <si>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</si>
  <si>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</si>
  <si>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</si>
  <si>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</si>
  <si>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</si>
  <si>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</si>
  <si>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</si>
  <si>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</si>
  <si>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</si>
  <si>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</si>
  <si>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</si>
  <si>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</si>
  <si>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</si>
  <si>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</si>
  <si>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</si>
  <si>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</si>
  <si>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</si>
  <si>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</si>
  <si>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</si>
  <si>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</si>
  <si>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</si>
  <si>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</si>
  <si>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</si>
  <si>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</si>
  <si>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</si>
  <si>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</si>
  <si>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</si>
  <si>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</si>
  <si>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</si>
  <si>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</si>
  <si>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</si>
  <si>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</si>
  <si>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</si>
  <si>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</si>
  <si>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</si>
  <si>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</si>
  <si>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</si>
  <si>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</si>
  <si>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</si>
  <si>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</si>
  <si>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</si>
  <si>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</si>
  <si>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</si>
  <si>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</si>
  <si>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</si>
  <si>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</si>
  <si>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</si>
  <si>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</si>
  <si>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</si>
  <si>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</si>
  <si>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</si>
  <si>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</si>
  <si>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</si>
  <si>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</si>
  <si>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</si>
  <si>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</si>
  <si>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</si>
  <si>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</si>
  <si>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</si>
  <si>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</si>
  <si>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</si>
  <si>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</si>
  <si>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</si>
  <si>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</si>
  <si>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</si>
  <si>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</si>
  <si>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</si>
  <si>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</si>
  <si>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</si>
  <si>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</si>
  <si>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</si>
  <si>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</si>
  <si>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</si>
  <si>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</si>
  <si>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</si>
  <si>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</si>
  <si>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</si>
  <si>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</si>
  <si>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</si>
  <si>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</si>
  <si>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</si>
  <si>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</si>
  <si>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</si>
  <si>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</si>
  <si>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</si>
  <si>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</si>
  <si>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</si>
  <si>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</si>
  <si>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</si>
  <si>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</si>
  <si>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</si>
  <si>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</si>
  <si>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</si>
  <si>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</si>
  <si>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</si>
  <si>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</si>
  <si>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</si>
  <si>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</si>
  <si>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</si>
  <si>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</si>
  <si>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</si>
  <si>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</si>
  <si>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</si>
  <si>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</si>
  <si>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</si>
  <si>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</si>
  <si>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</si>
  <si>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</si>
  <si>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</si>
  <si>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</si>
  <si>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</si>
  <si>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</si>
  <si>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</si>
  <si>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</si>
  <si>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</si>
  <si>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</si>
  <si>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</si>
  <si>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</si>
  <si>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</si>
  <si>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</si>
  <si>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</si>
  <si>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</si>
  <si>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</si>
  <si>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</si>
  <si>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</si>
  <si>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</si>
  <si>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</si>
  <si>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</si>
  <si>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</si>
  <si>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</si>
  <si>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</si>
  <si>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</si>
  <si>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</si>
  <si>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</si>
  <si>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</si>
  <si>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</si>
  <si>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</si>
  <si>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</si>
  <si>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</si>
  <si>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</si>
  <si>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</si>
  <si>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</si>
  <si>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</si>
  <si>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</si>
  <si>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</si>
  <si>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</si>
  <si>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</si>
  <si>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</si>
  <si>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</si>
  <si>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</si>
  <si>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</si>
  <si>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</si>
  <si>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</si>
  <si>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</si>
  <si>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</si>
  <si>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</si>
  <si>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</si>
  <si>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</si>
  <si>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</si>
  <si>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</si>
  <si>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</si>
  <si>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</si>
  <si>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</si>
  <si>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</si>
  <si>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</si>
  <si>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</si>
  <si>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</si>
  <si>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</si>
  <si>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</si>
  <si>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</si>
  <si>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</si>
  <si>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</si>
  <si>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</si>
  <si>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</si>
  <si>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</si>
  <si>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</si>
  <si>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</si>
  <si>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</si>
  <si>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</si>
  <si>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</si>
  <si>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</si>
  <si>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</si>
  <si>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</si>
  <si>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</si>
  <si>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</si>
  <si>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</si>
  <si>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</si>
  <si>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</si>
  <si>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</si>
  <si>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</si>
  <si>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</si>
  <si>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</si>
  <si>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</si>
  <si>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</si>
  <si>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</si>
  <si>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</si>
  <si>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</si>
  <si>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</si>
  <si>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</si>
  <si>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</si>
  <si>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</si>
  <si>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</si>
  <si>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</si>
  <si>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</si>
  <si>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</si>
  <si>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</si>
  <si>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</si>
  <si>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</si>
  <si>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</si>
  <si>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</si>
  <si>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</si>
  <si>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</si>
  <si>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</si>
  <si>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</si>
  <si>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</si>
  <si>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</si>
  <si>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</si>
  <si>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</si>
  <si>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</si>
  <si>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</si>
  <si>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</si>
  <si>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</si>
  <si>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</si>
  <si>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</si>
  <si>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</si>
  <si>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</si>
  <si>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</si>
  <si>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</si>
  <si>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</si>
  <si>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</si>
  <si>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</si>
  <si>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</si>
  <si>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</si>
  <si>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</si>
  <si>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</si>
  <si>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</si>
  <si>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</si>
  <si>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</si>
  <si>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</si>
  <si>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</si>
  <si>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</si>
  <si>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</si>
  <si>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</si>
  <si>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</si>
  <si>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</si>
  <si>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</si>
  <si>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</si>
  <si>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</si>
  <si>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</si>
  <si>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</si>
  <si>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</si>
  <si>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</si>
  <si>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</si>
  <si>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</si>
  <si>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</si>
  <si>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</si>
  <si>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</si>
  <si>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</si>
  <si>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</si>
  <si>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</si>
  <si>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</si>
  <si>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</si>
  <si>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</si>
  <si>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</si>
  <si>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</si>
  <si>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</si>
  <si>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</si>
  <si>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</si>
  <si>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</si>
  <si>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</si>
  <si>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</si>
  <si>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</si>
  <si>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</si>
  <si>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</si>
  <si>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</si>
  <si>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</si>
  <si>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</si>
  <si>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</si>
  <si>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</si>
  <si>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</si>
  <si>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</si>
  <si>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</si>
  <si>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</si>
  <si>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</si>
  <si>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</si>
  <si>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</si>
  <si>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</si>
  <si>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</si>
  <si>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</si>
  <si>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</si>
  <si>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</si>
  <si>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</si>
  <si>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</si>
  <si>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</si>
  <si>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</si>
  <si>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</si>
  <si>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</si>
  <si>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</si>
  <si>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</si>
  <si>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</si>
  <si>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</si>
  <si>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</si>
  <si>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</si>
  <si>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</si>
  <si>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</si>
  <si>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</si>
  <si>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</si>
  <si>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</si>
  <si>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</si>
  <si>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</si>
  <si>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</si>
  <si>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</si>
  <si>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</si>
  <si>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</si>
  <si>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</si>
  <si>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</si>
  <si>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</si>
  <si>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</si>
  <si>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</si>
  <si>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</si>
  <si>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</si>
  <si>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</si>
  <si>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</si>
  <si>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</si>
  <si>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</si>
  <si>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</si>
  <si>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</si>
  <si>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</si>
  <si>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</si>
  <si>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</si>
  <si>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</si>
  <si>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</si>
  <si>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</si>
  <si>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</si>
  <si>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</si>
  <si>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</si>
  <si>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</si>
  <si>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</si>
  <si>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</si>
  <si>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</si>
  <si>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</si>
  <si>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</si>
  <si>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</si>
  <si>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</si>
  <si>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</si>
  <si>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</si>
  <si>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</si>
  <si>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</si>
  <si>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</si>
  <si>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</si>
  <si>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</si>
  <si>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</si>
  <si>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</si>
  <si>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</si>
  <si>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</si>
  <si>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</si>
  <si>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</si>
  <si>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</si>
  <si>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</si>
  <si>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</si>
  <si>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</si>
  <si>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</si>
  <si>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</si>
  <si>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</si>
  <si>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</si>
  <si>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</si>
  <si>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</si>
  <si>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</si>
  <si>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</si>
  <si>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</si>
  <si>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</si>
  <si>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</si>
  <si>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</si>
  <si>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</si>
  <si>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</si>
  <si>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</si>
  <si>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</si>
  <si>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</si>
  <si>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</si>
  <si>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</si>
  <si>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</si>
  <si>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</si>
  <si>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</si>
  <si>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</si>
  <si>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</si>
  <si>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</si>
  <si>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</si>
  <si>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</si>
  <si>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</si>
  <si>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</si>
  <si>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</si>
  <si>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</si>
  <si>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</si>
  <si>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</si>
  <si>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</si>
  <si>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</si>
  <si>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</si>
  <si>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</si>
  <si>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</si>
  <si>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</si>
  <si>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</si>
  <si>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</si>
  <si>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</si>
  <si>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</si>
  <si>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</si>
  <si>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</si>
  <si>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</si>
  <si>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</si>
  <si>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</si>
  <si>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</si>
  <si>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</si>
  <si>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</si>
  <si>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</si>
  <si>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</si>
  <si>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</si>
  <si>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</si>
  <si>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</si>
  <si>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</si>
  <si>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</si>
  <si>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</si>
  <si>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</si>
  <si>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</si>
  <si>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</si>
  <si>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</si>
  <si>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</si>
  <si>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</si>
  <si>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</si>
  <si>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</si>
  <si>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</si>
  <si>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</si>
  <si>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</si>
  <si>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</si>
  <si>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</si>
  <si>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</si>
  <si>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</si>
  <si>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</si>
  <si>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</si>
  <si>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</si>
  <si>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</si>
  <si>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</si>
  <si>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</si>
  <si>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</si>
  <si>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</si>
  <si>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</si>
  <si>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</si>
  <si>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</si>
  <si>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</si>
  <si>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</si>
  <si>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</si>
  <si>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</si>
  <si>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</si>
  <si>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</si>
  <si>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</si>
  <si>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</si>
  <si>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</si>
  <si>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</si>
  <si>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</si>
  <si>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</si>
  <si>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</si>
  <si>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</si>
  <si>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</si>
  <si>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</si>
  <si>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</si>
  <si>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</si>
  <si>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</si>
  <si>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</si>
  <si>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</si>
  <si>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</si>
  <si>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</si>
  <si>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</si>
  <si>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</si>
  <si>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</si>
  <si>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</si>
  <si>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</si>
  <si>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</si>
  <si>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</si>
  <si>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</si>
  <si>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</si>
  <si>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</si>
  <si>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</si>
  <si>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</si>
  <si>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</si>
  <si>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</si>
  <si>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</si>
  <si>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</si>
  <si>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</si>
  <si>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</si>
  <si>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</si>
  <si>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</si>
  <si>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</si>
  <si>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</si>
  <si>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</si>
  <si>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</si>
  <si>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</si>
  <si>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</si>
  <si>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</si>
  <si>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</si>
  <si>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</si>
  <si>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</si>
  <si>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</si>
  <si>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</si>
  <si>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</si>
  <si>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</si>
  <si>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</si>
  <si>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</si>
  <si>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</si>
  <si>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</si>
  <si>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</si>
  <si>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</si>
  <si>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</si>
  <si>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</si>
  <si>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</si>
  <si>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</si>
  <si>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</si>
  <si>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</si>
  <si>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</si>
  <si>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</si>
  <si>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</si>
  <si>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</si>
  <si>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</si>
  <si>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</si>
  <si>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</si>
  <si>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</si>
  <si>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</si>
  <si>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</si>
  <si>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</si>
  <si>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</si>
  <si>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</si>
  <si>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</si>
  <si>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</si>
  <si>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</si>
  <si>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</si>
  <si>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</si>
  <si>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</si>
  <si>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</si>
  <si>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</si>
  <si>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</si>
  <si>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</si>
  <si>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</si>
  <si>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</si>
  <si>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</si>
  <si>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</si>
  <si>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</si>
  <si>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</si>
  <si>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</si>
  <si>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</si>
  <si>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</si>
  <si>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</si>
  <si>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</si>
  <si>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</si>
  <si>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</si>
  <si>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</si>
  <si>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</si>
  <si>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</si>
  <si>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</si>
  <si>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</si>
  <si>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</si>
  <si>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</si>
  <si>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</si>
  <si>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</si>
  <si>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</si>
  <si>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</si>
  <si>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</si>
  <si>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</si>
  <si>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</si>
  <si>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</si>
  <si>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</si>
  <si>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</si>
  <si>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</si>
  <si>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</si>
  <si>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</si>
  <si>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</si>
  <si>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</si>
  <si>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</si>
  <si>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</si>
  <si>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</si>
  <si>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</si>
  <si>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</si>
  <si>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</si>
  <si>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</si>
  <si>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</si>
  <si>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</si>
  <si>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</si>
  <si>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</si>
  <si>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</si>
  <si>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</si>
  <si>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</si>
  <si>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</si>
  <si>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</si>
  <si>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</si>
  <si>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</si>
  <si>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</si>
  <si>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</si>
  <si>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</si>
  <si>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</si>
  <si>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</si>
  <si>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</si>
  <si>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</si>
  <si>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</si>
  <si>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</si>
  <si>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</si>
  <si>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</si>
  <si>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</si>
  <si>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</si>
  <si>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</si>
  <si>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</si>
  <si>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</si>
  <si>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</si>
  <si>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</si>
  <si>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</si>
  <si>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</si>
  <si>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</si>
  <si>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</si>
  <si>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</si>
  <si>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</si>
  <si>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</si>
  <si>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</si>
  <si>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</si>
  <si>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</si>
  <si>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</si>
  <si>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</si>
  <si>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</si>
  <si>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</si>
  <si>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</si>
  <si>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</si>
  <si>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</si>
  <si>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</si>
  <si>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</si>
  <si>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</si>
  <si>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</si>
  <si>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</si>
  <si>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</si>
  <si>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</si>
  <si>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</si>
  <si>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</si>
  <si>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</si>
  <si>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</si>
  <si>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</si>
  <si>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</si>
  <si>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</si>
  <si>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</si>
  <si>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</si>
  <si>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</si>
  <si>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</si>
  <si>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</si>
  <si>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</si>
  <si>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</si>
  <si>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</si>
  <si>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</si>
  <si>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</si>
  <si>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</si>
  <si>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</si>
  <si>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</si>
  <si>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</si>
  <si>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</si>
  <si>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</si>
  <si>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</si>
  <si>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</si>
  <si>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</si>
  <si>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</si>
  <si>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</si>
  <si>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</si>
  <si>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</si>
  <si>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</si>
  <si>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</si>
  <si>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</si>
  <si>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</si>
  <si>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</si>
  <si>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</si>
  <si>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</si>
  <si>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</si>
  <si>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</si>
  <si>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</si>
  <si>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</si>
  <si>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</si>
  <si>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</si>
  <si>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</si>
  <si>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</si>
  <si>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</si>
  <si>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</si>
  <si>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</si>
  <si>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</si>
  <si>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</si>
  <si>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</si>
  <si>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</si>
  <si>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</si>
  <si>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</si>
  <si>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</si>
  <si>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</si>
  <si>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</si>
  <si>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</si>
  <si>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</si>
  <si>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</si>
  <si>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</si>
  <si>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</si>
  <si>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</si>
  <si>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</si>
  <si>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</si>
  <si>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</si>
  <si>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</si>
  <si>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</si>
  <si>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</si>
  <si>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</si>
  <si>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</si>
  <si>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</si>
  <si>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</si>
  <si>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</si>
  <si>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</si>
  <si>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</si>
  <si>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</si>
  <si>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</si>
  <si>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</si>
  <si>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</si>
  <si>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</si>
  <si>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</si>
  <si>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</si>
  <si>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</si>
  <si>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</si>
  <si>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</si>
  <si>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</si>
  <si>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</si>
  <si>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</si>
  <si>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</si>
  <si>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</si>
  <si>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</si>
  <si>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</si>
  <si>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</si>
  <si>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</si>
  <si>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</si>
  <si>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</si>
  <si>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</si>
  <si>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</si>
  <si>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</si>
  <si>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</si>
  <si>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</si>
  <si>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</si>
  <si>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</si>
  <si>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</si>
  <si>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</si>
  <si>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</si>
  <si>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</si>
  <si>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</si>
  <si>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</si>
  <si>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</si>
  <si>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</si>
  <si>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</si>
  <si>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</si>
  <si>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</si>
  <si>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</si>
  <si>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</si>
  <si>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</si>
  <si>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</si>
  <si>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</si>
  <si>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</si>
  <si>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</si>
  <si>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</si>
  <si>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</si>
  <si>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</si>
  <si>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</si>
  <si>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</si>
  <si>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</si>
  <si>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</si>
  <si>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</si>
  <si>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</si>
  <si>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</si>
  <si>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</si>
  <si>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</si>
  <si>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</si>
  <si>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</si>
  <si>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</si>
  <si>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</si>
  <si>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</si>
  <si>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</si>
  <si>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</si>
  <si>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</si>
  <si>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</si>
  <si>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</si>
  <si>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</si>
  <si>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</si>
  <si>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</si>
  <si>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</si>
  <si>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</si>
  <si>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</si>
  <si>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</si>
  <si>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</si>
  <si>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</si>
  <si>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</si>
  <si>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</si>
  <si>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</si>
  <si>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</si>
  <si>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</si>
  <si>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</si>
  <si>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</si>
  <si>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</si>
  <si>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</si>
  <si>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</si>
  <si>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</si>
  <si>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</si>
  <si>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</si>
  <si>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</si>
  <si>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</si>
  <si>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</si>
  <si>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</si>
  <si>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</si>
  <si>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</si>
  <si>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</si>
  <si>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</si>
  <si>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</si>
  <si>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</si>
  <si>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</si>
  <si>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</si>
  <si>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</si>
  <si>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</si>
  <si>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</si>
  <si>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</si>
  <si>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</si>
  <si>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</si>
  <si>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</si>
  <si>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</si>
  <si>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</si>
  <si>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</si>
  <si>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</si>
  <si>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</si>
  <si>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</si>
  <si>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</si>
  <si>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</si>
  <si>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</si>
  <si>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</si>
  <si>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</si>
  <si>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</si>
  <si>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</si>
  <si>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</si>
  <si>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</si>
  <si>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</si>
  <si>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</si>
  <si>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</si>
  <si>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</si>
  <si>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</si>
  <si>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</si>
  <si>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</si>
  <si>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</si>
  <si>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</si>
  <si>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</si>
  <si>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</si>
  <si>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</si>
  <si>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</si>
  <si>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</si>
  <si>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</si>
  <si>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</si>
  <si>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</si>
  <si>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</si>
  <si>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</si>
  <si>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</si>
  <si>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</si>
  <si>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</si>
  <si>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</si>
  <si>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</si>
  <si>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</si>
  <si>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</si>
  <si>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</si>
  <si>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</si>
  <si>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</si>
  <si>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</si>
  <si>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</si>
  <si>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</si>
  <si>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</si>
  <si>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</si>
  <si>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</si>
  <si>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</si>
  <si>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</si>
  <si>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</si>
  <si>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</si>
  <si>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</si>
  <si>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</si>
  <si>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</si>
  <si>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</si>
  <si>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</si>
  <si>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</si>
  <si>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</si>
  <si>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</si>
  <si>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</si>
  <si>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</si>
  <si>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</si>
  <si>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</si>
  <si>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</si>
  <si>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</si>
  <si>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</si>
  <si>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</si>
  <si>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</si>
  <si>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</si>
  <si>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</si>
  <si>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</si>
  <si>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</si>
  <si>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</si>
  <si>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</si>
  <si>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</si>
  <si>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</si>
  <si>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</si>
  <si>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</si>
  <si>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</si>
  <si>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</si>
  <si>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</si>
  <si>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</si>
  <si>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</si>
  <si>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</si>
  <si>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</si>
  <si>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</si>
  <si>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</si>
  <si>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</si>
  <si>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</si>
  <si>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</si>
  <si>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</si>
  <si>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</si>
  <si>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</si>
  <si>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</si>
  <si>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</si>
  <si>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</si>
  <si>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</si>
  <si>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</si>
  <si>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</si>
  <si>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</si>
  <si>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</si>
  <si>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</si>
  <si>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</si>
  <si>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</si>
  <si>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</si>
  <si>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</si>
  <si>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</si>
  <si>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</si>
  <si>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</si>
  <si>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</si>
  <si>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</si>
  <si>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</si>
  <si>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</si>
  <si>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</si>
  <si>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</si>
  <si>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</si>
  <si>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</si>
  <si>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</si>
  <si>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</si>
  <si>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</si>
  <si>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</si>
  <si>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</si>
  <si>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</si>
  <si>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</si>
  <si>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</si>
  <si>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</si>
  <si>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</si>
  <si>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</si>
  <si>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</si>
  <si>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</si>
  <si>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</si>
  <si>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</si>
  <si>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</si>
  <si>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</si>
  <si>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</si>
  <si>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</si>
  <si>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</si>
  <si>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</si>
  <si>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</si>
  <si>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</si>
  <si>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</si>
  <si>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</si>
  <si>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</si>
  <si>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</si>
  <si>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</si>
  <si>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</si>
  <si>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</si>
  <si>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</si>
  <si>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</si>
  <si>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</si>
  <si>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</si>
  <si>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</si>
  <si>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</si>
  <si>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</si>
  <si>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</si>
  <si>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</si>
  <si>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</si>
  <si>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</si>
  <si>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</si>
  <si>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</si>
  <si>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</si>
  <si>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</si>
  <si>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</si>
  <si>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</si>
  <si>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</si>
  <si>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</si>
  <si>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</si>
  <si>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</si>
  <si>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</si>
  <si>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</si>
  <si>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</si>
  <si>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</si>
  <si>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</si>
  <si>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</si>
  <si>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</si>
  <si>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</si>
  <si>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</si>
  <si>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</si>
  <si>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</si>
  <si>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</si>
  <si>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</si>
  <si>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</si>
  <si>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</si>
  <si>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</si>
  <si>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</si>
  <si>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</si>
  <si>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</si>
  <si>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</si>
  <si>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</si>
  <si>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</si>
  <si>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</si>
  <si>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</si>
  <si>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</si>
  <si>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</si>
  <si>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</si>
  <si>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</si>
  <si>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</si>
  <si>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</si>
  <si>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</si>
  <si>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</si>
  <si>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</si>
  <si>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</si>
  <si>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</si>
  <si>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</si>
  <si>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</si>
  <si>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</si>
  <si>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</si>
  <si>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</si>
  <si>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</si>
  <si>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</si>
  <si>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</si>
  <si>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</si>
  <si>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</si>
  <si>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</si>
  <si>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</si>
  <si>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</si>
  <si>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</si>
  <si>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</si>
  <si>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</si>
  <si>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</si>
  <si>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</si>
  <si>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</si>
  <si>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</si>
  <si>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</si>
  <si>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</si>
  <si>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</si>
  <si>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</si>
  <si>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</si>
  <si>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</si>
  <si>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</si>
  <si>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</si>
  <si>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</si>
  <si>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</si>
  <si>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</si>
  <si>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</si>
  <si>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</si>
  <si>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</si>
  <si>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</si>
  <si>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</si>
  <si>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</si>
  <si>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</si>
  <si>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</si>
  <si>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</si>
  <si>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</si>
  <si>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</si>
  <si>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</si>
  <si>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</si>
  <si>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</si>
  <si>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</si>
  <si>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</si>
  <si>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</si>
  <si>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</si>
  <si>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</si>
  <si>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</si>
  <si>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</si>
  <si>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</si>
  <si>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</si>
  <si>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</si>
  <si>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</si>
  <si>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</si>
  <si>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</si>
  <si>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</si>
  <si>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</si>
  <si>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</si>
  <si>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</si>
  <si>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</si>
  <si>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</si>
  <si>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</si>
  <si>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</si>
  <si>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</si>
  <si>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</si>
  <si>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</si>
  <si>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</si>
  <si>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</si>
  <si>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</si>
  <si>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</si>
  <si>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</si>
  <si>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</si>
  <si>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</si>
  <si>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</si>
  <si>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</si>
  <si>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</si>
  <si>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</si>
  <si>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</si>
  <si>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</si>
  <si>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</si>
  <si>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</si>
  <si>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</si>
  <si>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</si>
  <si>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</si>
  <si>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</si>
  <si>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</si>
  <si>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</si>
  <si>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</si>
  <si>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</si>
  <si>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</si>
  <si>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</si>
  <si>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</si>
  <si>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</si>
  <si>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</si>
  <si>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</si>
  <si>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</si>
  <si>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</si>
  <si>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</si>
  <si>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</si>
  <si>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</si>
  <si>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</si>
  <si>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</si>
  <si>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</si>
  <si>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</si>
  <si>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</si>
  <si>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</si>
  <si>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</si>
  <si>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</si>
  <si>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</si>
  <si>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</si>
  <si>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</si>
  <si>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</si>
  <si>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</si>
  <si>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</si>
  <si>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</si>
  <si>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</si>
  <si>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</si>
  <si>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</si>
  <si>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</si>
  <si>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</si>
  <si>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</si>
  <si>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</si>
  <si>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</si>
  <si>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</si>
  <si>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</si>
  <si>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</si>
  <si>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</si>
  <si>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</si>
  <si>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</si>
  <si>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</si>
  <si>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</si>
  <si>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</si>
  <si>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</si>
  <si>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</si>
  <si>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</si>
  <si>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</si>
  <si>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</si>
  <si>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</si>
  <si>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</si>
  <si>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</si>
  <si>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</si>
  <si>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</si>
  <si>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</si>
  <si>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</si>
  <si>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</si>
  <si>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</si>
  <si>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</si>
  <si>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</si>
  <si>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</si>
  <si>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</si>
  <si>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</si>
  <si>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</si>
  <si>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</si>
  <si>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</si>
  <si>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</si>
  <si>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</si>
  <si>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</si>
  <si>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</si>
  <si>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</si>
  <si>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</si>
  <si>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</si>
  <si>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</si>
  <si>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</si>
  <si>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</si>
  <si>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</si>
  <si>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</si>
  <si>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</si>
  <si>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</si>
  <si>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</si>
  <si>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</si>
  <si>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</si>
  <si>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</si>
  <si>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</si>
  <si>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</si>
  <si>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</si>
  <si>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</si>
  <si>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</si>
  <si>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</si>
  <si>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</si>
  <si>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</si>
  <si>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</si>
  <si>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</si>
  <si>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</si>
  <si>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</si>
  <si>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</si>
  <si>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</si>
  <si>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</si>
  <si>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</si>
  <si>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</si>
  <si>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</si>
  <si>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</si>
  <si>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</si>
  <si>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</si>
  <si>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</si>
  <si>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</si>
  <si>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</si>
  <si>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</si>
  <si>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</si>
  <si>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</si>
  <si>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</si>
  <si>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</si>
  <si>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</si>
  <si>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</si>
  <si>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</si>
  <si>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</si>
  <si>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</si>
  <si>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</si>
  <si>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</si>
  <si>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</si>
  <si>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</si>
  <si>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</si>
  <si>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</si>
  <si>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</si>
  <si>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</si>
  <si>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</si>
  <si>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</si>
  <si>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</si>
  <si>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</si>
  <si>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</si>
  <si>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</si>
  <si>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</si>
  <si>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</si>
  <si>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</si>
  <si>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</si>
  <si>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</si>
  <si>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</si>
  <si>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</si>
  <si>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</si>
  <si>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</si>
  <si>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</si>
  <si>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</si>
  <si>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</si>
  <si>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</si>
  <si>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</si>
  <si>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</si>
  <si>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</si>
  <si>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</si>
  <si>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</si>
  <si>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</si>
  <si>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</si>
  <si>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</si>
  <si>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</si>
  <si>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</si>
  <si>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</si>
  <si>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</si>
  <si>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</si>
  <si>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</si>
  <si>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</si>
  <si>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</si>
  <si>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</si>
  <si>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</si>
  <si>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</si>
  <si>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</si>
  <si>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</si>
  <si>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</si>
  <si>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</si>
  <si>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</si>
  <si>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</si>
  <si>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</si>
  <si>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</si>
  <si>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</si>
  <si>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</si>
  <si>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</si>
  <si>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</si>
  <si>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</si>
  <si>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</si>
  <si>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</si>
  <si>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</si>
  <si>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</si>
  <si>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</si>
  <si>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</si>
  <si>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</si>
  <si>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</si>
  <si>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</si>
  <si>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</si>
  <si>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</si>
  <si>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</si>
  <si>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</si>
  <si>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</si>
  <si>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</si>
  <si>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</si>
  <si>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</si>
  <si>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</si>
  <si>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</si>
  <si>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</si>
  <si>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</si>
  <si>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</si>
  <si>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</si>
  <si>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</si>
  <si>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</si>
  <si>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</si>
  <si>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</si>
  <si>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</si>
  <si>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</si>
  <si>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</si>
  <si>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</si>
  <si>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</si>
  <si>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</si>
  <si>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</si>
  <si>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</si>
  <si>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</si>
  <si>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</si>
  <si>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</si>
  <si>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</si>
  <si>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</si>
  <si>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</si>
  <si>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</si>
  <si>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</si>
  <si>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</si>
  <si>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</si>
  <si>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</si>
  <si>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</si>
  <si>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</si>
  <si>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</si>
  <si>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</si>
  <si>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</si>
  <si>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</si>
  <si>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</si>
  <si>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</si>
  <si>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</si>
  <si>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</si>
  <si>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</si>
  <si>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</si>
  <si>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</si>
  <si>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</si>
  <si>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</si>
  <si>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</si>
  <si>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</si>
  <si>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</si>
  <si>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</si>
  <si>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</si>
  <si>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</si>
  <si>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</si>
  <si>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</si>
  <si>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</si>
  <si>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</si>
  <si>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</si>
  <si>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</si>
  <si>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</si>
  <si>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</si>
  <si>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</si>
  <si>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</si>
  <si>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</si>
  <si>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</si>
  <si>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</si>
  <si>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</si>
  <si>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</si>
  <si>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</si>
  <si>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</si>
  <si>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</si>
  <si>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</si>
  <si>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</si>
  <si>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</si>
  <si>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</si>
  <si>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</si>
  <si>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</si>
  <si>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</si>
  <si>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</si>
  <si>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</si>
  <si>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</si>
  <si>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</si>
  <si>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</si>
  <si>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</si>
  <si>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</si>
  <si>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</si>
  <si>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</si>
  <si>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</si>
  <si>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</si>
  <si>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</si>
  <si>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</si>
  <si>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</si>
  <si>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</si>
  <si>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</si>
  <si>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</si>
  <si>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</si>
  <si>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</si>
  <si>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</si>
  <si>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</si>
  <si>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</si>
  <si>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</si>
  <si>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</si>
  <si>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</si>
  <si>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</si>
  <si>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</si>
  <si>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</si>
  <si>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</si>
  <si>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</si>
  <si>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</si>
  <si>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</si>
  <si>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</si>
  <si>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</si>
  <si>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</si>
  <si>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</si>
  <si>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</si>
  <si>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</si>
  <si>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</si>
  <si>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</si>
  <si>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</si>
  <si>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</si>
  <si>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</si>
  <si>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</si>
  <si>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</si>
  <si>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</si>
  <si>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</si>
  <si>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</si>
  <si>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</si>
  <si>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</si>
  <si>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</si>
  <si>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</si>
  <si>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</si>
  <si>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</si>
  <si>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</si>
  <si>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</si>
  <si>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</si>
  <si>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</si>
  <si>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</si>
  <si>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</si>
  <si>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</si>
  <si>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</si>
  <si>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</si>
  <si>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</si>
  <si>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</si>
  <si>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</si>
  <si>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</si>
  <si>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</si>
  <si>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</si>
  <si>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</si>
  <si>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</si>
  <si>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</si>
  <si>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</si>
  <si>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</si>
  <si>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</si>
  <si>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</si>
  <si>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</si>
  <si>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</si>
  <si>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</si>
  <si>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</si>
  <si>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</si>
  <si>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</si>
  <si>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</si>
  <si>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</si>
  <si>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</si>
  <si>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</si>
  <si>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</si>
  <si>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</si>
  <si>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</si>
  <si>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</si>
  <si>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</si>
  <si>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</si>
  <si>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</si>
  <si>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</si>
  <si>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</si>
  <si>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</si>
  <si>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</si>
  <si>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</si>
  <si>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</si>
  <si>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</si>
  <si>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</si>
  <si>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</si>
  <si>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</si>
  <si>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</si>
  <si>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</si>
  <si>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</si>
  <si>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</si>
  <si>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</si>
  <si>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</si>
  <si>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</si>
  <si>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</si>
  <si>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</si>
  <si>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</si>
  <si>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</si>
  <si>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</si>
  <si>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</si>
  <si>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</si>
  <si>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</si>
  <si>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</si>
  <si>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</si>
  <si>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</si>
  <si>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</si>
  <si>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</si>
  <si>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</si>
  <si>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</si>
  <si>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</si>
  <si>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</si>
  <si>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</si>
  <si>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</si>
  <si>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</si>
  <si>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</si>
  <si>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</si>
  <si>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</si>
  <si>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</si>
  <si>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</si>
  <si>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</si>
  <si>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</si>
  <si>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</si>
  <si>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</si>
  <si>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</si>
  <si>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</si>
  <si>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</si>
  <si>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</si>
  <si>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</si>
  <si>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</si>
  <si>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</si>
  <si>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</si>
  <si>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</si>
  <si>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</si>
  <si>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</si>
  <si>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</si>
  <si>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</si>
  <si>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</si>
  <si>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</si>
  <si>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</si>
  <si>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</si>
  <si>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</si>
  <si>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</si>
  <si>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</si>
  <si>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</si>
  <si>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</si>
  <si>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</si>
  <si>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</si>
  <si>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</si>
  <si>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</si>
  <si>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</si>
  <si>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</si>
  <si>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</si>
  <si>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</si>
  <si>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</si>
  <si>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</si>
  <si>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</si>
  <si>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</si>
  <si>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</si>
  <si>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</si>
  <si>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</si>
  <si>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</si>
  <si>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</si>
  <si>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</si>
  <si>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</si>
  <si>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</si>
  <si>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</si>
  <si>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</si>
  <si>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</si>
  <si>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</si>
  <si>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</si>
  <si>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</si>
  <si>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</si>
  <si>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</si>
  <si>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</si>
  <si>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</si>
  <si>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</si>
  <si>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</si>
  <si>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</si>
  <si>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</si>
  <si>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</si>
  <si>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</si>
  <si>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</si>
  <si>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</si>
  <si>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</si>
  <si>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</si>
  <si>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</si>
  <si>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</si>
  <si>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</si>
  <si>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</si>
  <si>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</si>
  <si>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</si>
  <si>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</si>
  <si>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</si>
  <si>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</si>
  <si>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</si>
  <si>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</si>
  <si>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</si>
  <si>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</si>
  <si>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</si>
  <si>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</si>
  <si>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</si>
  <si>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</si>
  <si>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</si>
  <si>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</si>
  <si>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</si>
  <si>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</si>
  <si>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</si>
  <si>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</si>
  <si>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</si>
  <si>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</si>
  <si>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</si>
  <si>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</si>
  <si>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</si>
  <si>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</si>
  <si>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</si>
  <si>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</si>
  <si>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</si>
  <si>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</si>
  <si>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</si>
  <si>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</si>
  <si>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</si>
  <si>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</si>
  <si>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</si>
  <si>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</si>
  <si>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</si>
  <si>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</si>
  <si>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</si>
  <si>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</si>
  <si>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</si>
  <si>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</si>
  <si>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</si>
  <si>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</si>
  <si>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</si>
  <si>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</si>
  <si>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</si>
  <si>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</si>
  <si>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</si>
  <si>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</si>
  <si>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</si>
  <si>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</si>
  <si>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</si>
  <si>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</si>
  <si>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</si>
  <si>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</si>
  <si>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</si>
  <si>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</si>
  <si>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</si>
  <si>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</si>
  <si>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</si>
  <si>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</si>
  <si>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</si>
  <si>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</si>
  <si>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</si>
  <si>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</si>
  <si>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</si>
  <si>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</si>
  <si>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</si>
  <si>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</si>
  <si>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</si>
  <si>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</si>
  <si>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</si>
  <si>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</si>
  <si>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</si>
  <si>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</si>
  <si>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</si>
  <si>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</si>
  <si>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</si>
  <si>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</si>
  <si>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</si>
  <si>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</si>
  <si>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</si>
  <si>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</si>
  <si>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</si>
  <si>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</si>
  <si>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</si>
  <si>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</si>
  <si>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</si>
  <si>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</si>
  <si>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</si>
  <si>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</si>
  <si>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</si>
  <si>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</si>
  <si>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</si>
  <si>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</si>
  <si>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</si>
  <si>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</si>
  <si>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</si>
  <si>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</si>
  <si>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</si>
  <si>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</si>
  <si>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</si>
  <si>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</si>
  <si>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</si>
  <si>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</si>
  <si>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</si>
  <si>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</si>
  <si>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</si>
  <si>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</si>
  <si>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</si>
  <si>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</si>
  <si>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</si>
  <si>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</si>
  <si>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</si>
  <si>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</si>
  <si>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</si>
  <si>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</si>
  <si>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</si>
  <si>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</si>
  <si>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</si>
  <si>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</si>
  <si>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</si>
  <si>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</si>
  <si>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</si>
  <si>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</si>
  <si>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</si>
  <si>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</si>
  <si>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</si>
  <si>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</si>
  <si>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</si>
  <si>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</si>
  <si>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</si>
  <si>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</si>
  <si>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</si>
  <si>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</si>
  <si>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</si>
  <si>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</si>
  <si>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</si>
  <si>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</si>
  <si>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</si>
  <si>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</si>
  <si>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</si>
  <si>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</si>
  <si>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</si>
  <si>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</si>
  <si>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</si>
  <si>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</si>
  <si>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</si>
  <si>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</si>
  <si>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</si>
  <si>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</si>
  <si>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</si>
  <si>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</si>
  <si>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</si>
  <si>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</si>
  <si>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</si>
  <si>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</si>
  <si>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</si>
  <si>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</si>
  <si>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</si>
  <si>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</si>
  <si>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</si>
  <si>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</si>
  <si>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</si>
  <si>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</si>
  <si>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</si>
  <si>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</si>
  <si>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</si>
  <si>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</si>
  <si>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</si>
  <si>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</si>
  <si>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</si>
  <si>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</si>
  <si>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</si>
  <si>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</si>
  <si>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</si>
  <si>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</si>
  <si>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</si>
  <si>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</si>
  <si>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</si>
  <si>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</si>
  <si>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</si>
  <si>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</si>
  <si>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</si>
  <si>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</si>
  <si>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</si>
  <si>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</si>
  <si>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</si>
  <si>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</si>
  <si>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</si>
  <si>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</si>
  <si>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</si>
  <si>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</si>
  <si>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</si>
  <si>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</si>
  <si>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</si>
  <si>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</si>
  <si>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</si>
  <si>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</si>
  <si>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</si>
  <si>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</si>
  <si>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</si>
  <si>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</si>
  <si>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</si>
  <si>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</si>
  <si>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</si>
  <si>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</si>
  <si>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</si>
  <si>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</si>
  <si>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</si>
  <si>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</si>
  <si>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</si>
  <si>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</si>
  <si>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</si>
  <si>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</si>
  <si>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</si>
  <si>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</si>
  <si>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</si>
  <si>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</si>
  <si>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</si>
  <si>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</si>
  <si>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</si>
  <si>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</si>
  <si>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</si>
  <si>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</si>
  <si>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</si>
  <si>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</si>
  <si>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</si>
  <si>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</si>
  <si>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</si>
  <si>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</si>
  <si>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</si>
  <si>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</si>
  <si>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</si>
  <si>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</si>
  <si>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</si>
  <si>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</si>
  <si>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</si>
  <si>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</si>
  <si>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</si>
  <si>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</si>
  <si>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</si>
  <si>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</si>
  <si>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</si>
  <si>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</si>
  <si>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</si>
  <si>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</si>
  <si>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</si>
  <si>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</si>
  <si>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</si>
  <si>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</si>
  <si>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</si>
  <si>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</si>
  <si>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</si>
  <si>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</si>
  <si>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</si>
  <si>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</si>
  <si>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</si>
  <si>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</si>
  <si>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</si>
  <si>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</si>
  <si>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</si>
  <si>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</si>
  <si>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</si>
  <si>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</si>
  <si>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</si>
  <si>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</si>
  <si>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</si>
  <si>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</si>
  <si>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</si>
  <si>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</si>
  <si>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</si>
  <si>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</si>
  <si>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</si>
  <si>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</si>
  <si>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</si>
  <si>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</si>
  <si>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</si>
  <si>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</si>
  <si>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</si>
  <si>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</si>
  <si>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</si>
  <si>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</si>
  <si>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</si>
  <si>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</si>
  <si>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</si>
  <si>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</si>
  <si>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</si>
  <si>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</si>
  <si>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</si>
  <si>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</si>
  <si>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</si>
  <si>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</si>
  <si>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</si>
  <si>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</si>
  <si>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</si>
  <si>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</si>
  <si>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</si>
  <si>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</si>
  <si>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</si>
  <si>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</si>
  <si>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</si>
  <si>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</si>
  <si>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</si>
  <si>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</si>
  <si>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</si>
  <si>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</si>
  <si>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</si>
  <si>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</si>
  <si>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</si>
  <si>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</si>
  <si>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</si>
  <si>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</si>
  <si>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</si>
  <si>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</si>
  <si>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</si>
  <si>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</si>
  <si>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</si>
  <si>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</si>
  <si>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</si>
  <si>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</si>
  <si>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</si>
  <si>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</si>
  <si>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</si>
  <si>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</si>
  <si>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</si>
  <si>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</si>
  <si>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</si>
  <si>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</si>
  <si>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</si>
  <si>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</si>
  <si>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</si>
  <si>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</si>
  <si>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</si>
  <si>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</si>
  <si>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</si>
  <si>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</si>
  <si>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</si>
  <si>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</si>
  <si>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</si>
  <si>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</si>
  <si>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</si>
  <si>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</si>
  <si>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</si>
  <si>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</si>
  <si>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</si>
  <si>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</si>
  <si>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</si>
  <si>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</si>
  <si>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</si>
  <si>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</si>
  <si>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</si>
  <si>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</si>
  <si>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</si>
  <si>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</si>
  <si>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</si>
  <si>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</si>
  <si>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</si>
  <si>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</si>
  <si>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</si>
  <si>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</si>
  <si>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</si>
  <si>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</si>
  <si>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</si>
  <si>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</si>
  <si>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</si>
  <si>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</si>
  <si>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</si>
  <si>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</si>
  <si>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</si>
  <si>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</si>
  <si>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</si>
  <si>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</si>
  <si>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</si>
  <si>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</si>
  <si>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</si>
  <si>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</si>
  <si>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</si>
  <si>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</si>
  <si>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</si>
  <si>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</si>
  <si>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</si>
  <si>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</si>
  <si>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</si>
  <si>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</si>
  <si>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</si>
  <si>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</si>
  <si>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</si>
  <si>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</si>
  <si>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</si>
  <si>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</si>
  <si>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</si>
  <si>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</si>
  <si>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</si>
  <si>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</si>
  <si>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</si>
  <si>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</si>
  <si>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</si>
  <si>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</si>
  <si>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</si>
  <si>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</si>
  <si>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</si>
  <si>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</si>
  <si>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</si>
  <si>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</si>
  <si>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</si>
  <si>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</si>
  <si>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</si>
  <si>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</si>
  <si>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</si>
  <si>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</si>
  <si>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</si>
  <si>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</si>
  <si>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</si>
  <si>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</si>
  <si>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</si>
  <si>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</si>
  <si>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</si>
  <si>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</si>
  <si>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</si>
  <si>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</si>
  <si>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</si>
  <si>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</si>
  <si>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</si>
  <si>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</si>
  <si>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</si>
  <si>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</si>
  <si>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</si>
  <si>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</si>
  <si>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</si>
  <si>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</si>
  <si>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</si>
  <si>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</si>
  <si>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</si>
  <si>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</si>
  <si>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</si>
  <si>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</si>
  <si>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</si>
  <si>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</si>
  <si>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</si>
  <si>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</si>
  <si>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</si>
  <si>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</si>
  <si>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</si>
  <si>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</si>
  <si>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</si>
  <si>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</si>
  <si>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</si>
  <si>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</si>
  <si>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</si>
  <si>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</si>
  <si>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</si>
  <si>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</si>
  <si>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</si>
  <si>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</si>
  <si>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</si>
  <si>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</si>
  <si>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</si>
  <si>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</si>
  <si>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</si>
  <si>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</si>
  <si>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</si>
  <si>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</si>
  <si>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</si>
  <si>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</si>
  <si>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</si>
  <si>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</si>
  <si>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</si>
  <si>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</si>
  <si>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</si>
  <si>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</si>
  <si>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</si>
  <si>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</si>
  <si>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</si>
  <si>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</si>
  <si>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</si>
  <si>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</si>
  <si>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</si>
  <si>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</si>
  <si>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</si>
  <si>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</si>
  <si>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</si>
  <si>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</si>
  <si>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</si>
  <si>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</si>
  <si>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</si>
  <si>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</si>
  <si>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</si>
  <si>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</si>
  <si>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</si>
  <si>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</si>
  <si>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</si>
  <si>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</si>
  <si>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</si>
  <si>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</si>
  <si>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</si>
  <si>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</si>
  <si>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</si>
  <si>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</si>
  <si>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</si>
  <si>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</si>
  <si>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</si>
  <si>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</si>
  <si>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</si>
  <si>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</si>
  <si>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</si>
  <si>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</si>
  <si>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</si>
  <si>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</si>
  <si>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</si>
  <si>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</si>
  <si>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</si>
  <si>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</si>
  <si>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</si>
  <si>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</si>
  <si>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</si>
  <si>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</si>
  <si>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</si>
  <si>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</si>
  <si>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</si>
  <si>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</si>
  <si>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</si>
  <si>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</si>
  <si>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</si>
  <si>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</si>
  <si>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</si>
  <si>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</si>
  <si>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</si>
  <si>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</si>
  <si>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</si>
  <si>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</si>
  <si>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</si>
  <si>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</si>
  <si>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</si>
  <si>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</si>
  <si>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</si>
  <si>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</si>
  <si>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</si>
  <si>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</si>
  <si>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</si>
  <si>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</si>
  <si>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</si>
  <si>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</si>
  <si>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</si>
  <si>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</si>
  <si>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</si>
  <si>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</si>
  <si>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</si>
  <si>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</si>
  <si>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</si>
  <si>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</si>
  <si>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</si>
  <si>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</si>
  <si>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</si>
  <si>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</si>
  <si>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</si>
  <si>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</si>
  <si>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</si>
  <si>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</si>
  <si>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</si>
  <si>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</si>
  <si>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</si>
  <si>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</si>
  <si>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</si>
  <si>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</si>
  <si>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</si>
  <si>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</si>
  <si>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</si>
  <si>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</si>
  <si>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</si>
  <si>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</si>
  <si>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</si>
  <si>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</si>
  <si>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</si>
  <si>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</si>
  <si>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</si>
  <si>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</si>
  <si>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</si>
  <si>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</si>
  <si>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</si>
  <si>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</si>
  <si>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</si>
  <si>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</si>
  <si>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</si>
  <si>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</si>
  <si>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</si>
  <si>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</si>
  <si>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</si>
  <si>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</si>
  <si>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</si>
  <si>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</si>
  <si>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</si>
  <si>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</si>
  <si>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</si>
  <si>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</si>
  <si>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</si>
  <si>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</si>
  <si>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</si>
  <si>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</si>
  <si>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</si>
  <si>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</si>
  <si>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</si>
  <si>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</si>
  <si>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</si>
  <si>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</si>
  <si>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</si>
  <si>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</si>
  <si>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</si>
  <si>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</si>
  <si>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</si>
  <si>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</si>
  <si>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</si>
  <si>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</si>
  <si>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</si>
  <si>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</si>
  <si>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</si>
  <si>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</si>
  <si>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</si>
  <si>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</si>
  <si>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</si>
  <si>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</si>
  <si>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</si>
  <si>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</si>
  <si>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</si>
  <si>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</si>
  <si>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</si>
  <si>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</si>
  <si>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</si>
  <si>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</si>
  <si>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</si>
  <si>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</si>
  <si>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</si>
  <si>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</si>
  <si>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</si>
  <si>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</si>
  <si>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</si>
  <si>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</si>
  <si>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</si>
  <si>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</si>
  <si>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</si>
  <si>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</si>
  <si>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</si>
  <si>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</si>
  <si>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</si>
  <si>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</si>
  <si>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</si>
  <si>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</si>
  <si>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</si>
  <si>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</si>
  <si>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</si>
  <si>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</si>
  <si>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</si>
  <si>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</si>
  <si>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</si>
  <si>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</si>
  <si>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</si>
  <si>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</si>
  <si>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</si>
  <si>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</si>
  <si>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</si>
  <si>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</si>
  <si>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</si>
  <si>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</si>
  <si>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</si>
  <si>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</si>
  <si>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</si>
  <si>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</si>
  <si>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</si>
  <si>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</si>
  <si>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</si>
  <si>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</si>
  <si>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</si>
  <si>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</si>
  <si>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</si>
  <si>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</si>
  <si>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</si>
  <si>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</si>
  <si>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</si>
  <si>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</si>
  <si>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</si>
  <si>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</si>
  <si>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</si>
  <si>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</si>
  <si>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</si>
  <si>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</si>
  <si>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</si>
  <si>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</si>
  <si>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</si>
  <si>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</si>
  <si>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</si>
  <si>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</si>
  <si>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</si>
  <si>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</si>
  <si>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</si>
  <si>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</si>
  <si>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</si>
  <si>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</si>
  <si>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</si>
  <si>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</si>
  <si>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</si>
  <si>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</si>
  <si>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</si>
  <si>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</si>
  <si>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</si>
  <si>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</si>
  <si>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</si>
  <si>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</si>
  <si>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</si>
  <si>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</si>
  <si>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</si>
  <si>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</si>
  <si>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</si>
  <si>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</si>
  <si>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</si>
  <si>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</si>
  <si>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</si>
  <si>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</si>
  <si>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</si>
  <si>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</si>
  <si>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</si>
  <si>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</si>
  <si>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</si>
  <si>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</si>
  <si>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</si>
  <si>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</si>
  <si>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</si>
  <si>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</si>
  <si>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</si>
  <si>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</si>
  <si>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</si>
  <si>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</si>
  <si>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</si>
  <si>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</si>
  <si>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</si>
  <si>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</si>
  <si>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</si>
  <si>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</si>
  <si>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</si>
  <si>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</si>
  <si>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</si>
  <si>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</si>
  <si>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</si>
  <si>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</si>
  <si>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</si>
  <si>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</si>
  <si>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</si>
  <si>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</si>
  <si>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</si>
  <si>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</si>
  <si>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</si>
  <si>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</si>
  <si>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</si>
  <si>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</si>
  <si>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</si>
  <si>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</si>
  <si>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</si>
  <si>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</si>
  <si>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</si>
  <si>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</si>
  <si>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</si>
  <si>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</si>
  <si>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</si>
  <si>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</si>
  <si>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</si>
  <si>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</si>
  <si>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</si>
  <si>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</si>
  <si>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</si>
  <si>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</si>
  <si>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</si>
  <si>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</si>
  <si>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</si>
  <si>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</si>
  <si>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</si>
  <si>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</si>
  <si>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</si>
  <si>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</si>
  <si>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</si>
  <si>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</si>
  <si>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</si>
  <si>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</si>
  <si>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</si>
  <si>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</si>
  <si>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</si>
  <si>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</si>
  <si>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</si>
  <si>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</si>
  <si>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</si>
  <si>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</si>
  <si>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</si>
  <si>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</si>
  <si>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</si>
  <si>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</si>
  <si>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</si>
  <si>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</si>
  <si>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</si>
  <si>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</si>
  <si>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</si>
  <si>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</si>
  <si>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</si>
  <si>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</si>
  <si>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</si>
  <si>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</si>
  <si>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</si>
  <si>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</si>
  <si>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</si>
  <si>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</si>
  <si>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</si>
  <si>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</si>
  <si>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</si>
  <si>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</si>
  <si>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</si>
  <si>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</si>
  <si>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</si>
  <si>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</si>
  <si>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</si>
  <si>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</si>
  <si>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</si>
  <si>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</si>
  <si>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</si>
  <si>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</si>
  <si>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</si>
  <si>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</si>
  <si>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</si>
  <si>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</si>
  <si>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</si>
  <si>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</si>
  <si>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</si>
  <si>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</si>
  <si>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</si>
  <si>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</si>
  <si>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</si>
  <si>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</si>
  <si>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</si>
  <si>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</si>
  <si>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</si>
  <si>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</si>
  <si>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</si>
  <si>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</si>
  <si>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</si>
  <si>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</si>
  <si>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</si>
  <si>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</si>
  <si>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</si>
  <si>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</si>
  <si>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</si>
  <si>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</si>
  <si>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</si>
  <si>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</si>
  <si>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</si>
  <si>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</si>
  <si>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</si>
  <si>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</si>
  <si>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</si>
  <si>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</si>
  <si>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</si>
  <si>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</si>
  <si>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</si>
  <si>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</si>
  <si>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</si>
  <si>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</si>
  <si>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</si>
  <si>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</si>
  <si>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</si>
  <si>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</si>
  <si>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</si>
  <si>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</si>
  <si>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</si>
  <si>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</si>
  <si>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</si>
  <si>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</si>
  <si>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</si>
  <si>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</si>
  <si>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</si>
  <si>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</si>
  <si>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</si>
  <si>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</si>
  <si>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</si>
  <si>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</si>
  <si>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</si>
  <si>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</si>
  <si>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</si>
  <si>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</si>
  <si>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</si>
  <si>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</si>
  <si>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</si>
  <si>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</si>
  <si>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</si>
  <si>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</si>
  <si>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</si>
  <si>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</si>
  <si>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</si>
  <si>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</si>
  <si>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</si>
  <si>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</si>
  <si>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</si>
  <si>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</si>
  <si>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</si>
  <si>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</si>
  <si>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</si>
  <si>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</si>
  <si>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</si>
  <si>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</si>
  <si>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</si>
  <si>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</si>
  <si>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</si>
  <si>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</si>
  <si>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</si>
  <si>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</si>
  <si>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</si>
  <si>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</si>
  <si>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</si>
  <si>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</si>
  <si>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</si>
  <si>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</si>
  <si>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</si>
  <si>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</si>
  <si>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</si>
  <si>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</si>
  <si>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</si>
  <si>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</si>
  <si>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</si>
  <si>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</si>
  <si>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</si>
  <si>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</si>
  <si>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</si>
  <si>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</si>
  <si>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</si>
  <si>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</si>
  <si>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</si>
  <si>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</si>
  <si>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</si>
  <si>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</si>
  <si>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</si>
  <si>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</si>
  <si>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</si>
  <si>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</si>
  <si>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</si>
  <si>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</si>
  <si>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</si>
  <si>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</si>
  <si>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</si>
  <si>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</si>
  <si>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</si>
  <si>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</si>
  <si>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</si>
  <si>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</si>
  <si>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</si>
  <si>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</si>
  <si>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</si>
  <si>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</si>
  <si>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</si>
  <si>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</si>
  <si>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</si>
  <si>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</si>
  <si>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</si>
  <si>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</si>
  <si>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</si>
  <si>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</si>
  <si>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</si>
  <si>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</si>
  <si>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</si>
  <si>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</si>
  <si>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</si>
  <si>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</si>
  <si>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</si>
  <si>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</si>
  <si>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</si>
  <si>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</si>
  <si>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</si>
  <si>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</si>
  <si>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</si>
  <si>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</si>
  <si>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</si>
  <si>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</si>
  <si>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</si>
  <si>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</si>
  <si>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</si>
  <si>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</si>
  <si>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</si>
  <si>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</si>
  <si>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</si>
  <si>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</si>
  <si>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</si>
  <si>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</si>
  <si>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</si>
  <si>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</si>
  <si>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</si>
  <si>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</si>
  <si>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</si>
  <si>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</si>
  <si>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</si>
  <si>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</si>
  <si>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</si>
  <si>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</si>
  <si>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</si>
  <si>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</si>
  <si>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</si>
  <si>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</si>
  <si>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</si>
  <si>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</si>
  <si>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</si>
  <si>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</si>
  <si>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</si>
  <si>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</si>
  <si>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</si>
  <si>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</si>
  <si>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</si>
  <si>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</si>
  <si>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</si>
  <si>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</si>
  <si>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</si>
  <si>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</si>
  <si>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</si>
  <si>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</si>
  <si>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</si>
  <si>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</si>
  <si>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</si>
  <si>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</si>
  <si>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</si>
  <si>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</si>
  <si>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</si>
  <si>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</si>
  <si>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</si>
  <si>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</si>
  <si>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</si>
  <si>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</si>
  <si>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</si>
  <si>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</si>
  <si>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</si>
  <si>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</si>
  <si>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</si>
  <si>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</si>
  <si>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</si>
  <si>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</si>
  <si>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</si>
  <si>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</si>
  <si>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</si>
  <si>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</si>
  <si>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</si>
  <si>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</si>
  <si>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</si>
  <si>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</si>
  <si>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</si>
  <si>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</si>
  <si>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</si>
  <si>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</si>
  <si>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</si>
  <si>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</si>
  <si>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</si>
  <si>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</si>
  <si>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</si>
  <si>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</si>
  <si>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</si>
  <si>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</si>
  <si>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</si>
  <si>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</si>
  <si>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</si>
  <si>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</si>
  <si>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</si>
  <si>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</si>
  <si>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</si>
  <si>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</si>
  <si>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</si>
  <si>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</si>
  <si>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</si>
  <si>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</si>
  <si>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</si>
  <si>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</si>
  <si>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</si>
  <si>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</si>
  <si>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</si>
  <si>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</si>
  <si>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</si>
  <si>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</si>
  <si>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</si>
  <si>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</si>
  <si>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</si>
  <si>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</si>
  <si>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</si>
  <si>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</si>
  <si>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</si>
  <si>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</si>
  <si>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</si>
  <si>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</si>
  <si>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</si>
  <si>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</si>
  <si>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</si>
  <si>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</si>
  <si>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</si>
  <si>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</si>
  <si>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</si>
  <si>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</si>
  <si>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</si>
  <si>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</si>
  <si>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</si>
  <si>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</si>
  <si>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</si>
  <si>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</si>
  <si>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</si>
  <si>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</si>
  <si>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</si>
  <si>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</si>
  <si>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</si>
  <si>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</si>
  <si>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</si>
  <si>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</si>
  <si>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</si>
  <si>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</si>
  <si>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</si>
  <si>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</si>
  <si>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</si>
  <si>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</si>
  <si>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</si>
  <si>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</si>
  <si>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</si>
  <si>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</si>
  <si>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</si>
  <si>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</si>
  <si>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</si>
  <si>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</si>
  <si>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</si>
  <si>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</si>
  <si>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</si>
  <si>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</si>
  <si>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</si>
  <si>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</si>
  <si>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</si>
  <si>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</si>
  <si>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</si>
  <si>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</si>
  <si>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</si>
  <si>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</si>
  <si>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</si>
  <si>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</si>
  <si>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</si>
  <si>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</si>
  <si>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</si>
  <si>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</si>
  <si>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</si>
  <si>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</si>
  <si>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</si>
  <si>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</si>
  <si>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</si>
  <si>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</si>
  <si>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</si>
  <si>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</si>
  <si>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</si>
  <si>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</si>
  <si>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</si>
  <si>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</si>
  <si>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</si>
  <si>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</si>
  <si>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</si>
  <si>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</si>
  <si>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</si>
  <si>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</si>
  <si>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</si>
  <si>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</si>
  <si>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</si>
  <si>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</si>
  <si>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</si>
  <si>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</si>
  <si>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</si>
  <si>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</si>
  <si>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</si>
  <si>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</si>
  <si>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</si>
  <si>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</si>
  <si>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</si>
  <si>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</si>
  <si>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</si>
  <si>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</si>
  <si>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</si>
  <si>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</si>
  <si>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</si>
  <si>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</si>
  <si>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</si>
  <si>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</si>
  <si>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</si>
  <si>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</si>
  <si>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</si>
  <si>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</si>
  <si>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</si>
  <si>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</si>
  <si>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</si>
  <si>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</si>
  <si>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</si>
  <si>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</si>
  <si>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</si>
  <si>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</si>
  <si>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</si>
  <si>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</si>
  <si>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</si>
  <si>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</si>
  <si>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</si>
  <si>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</si>
  <si>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</si>
  <si>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</si>
  <si>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</si>
  <si>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</si>
  <si>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</si>
  <si>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</si>
  <si>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</si>
  <si>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</si>
  <si>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</si>
  <si>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</si>
  <si>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</si>
  <si>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</si>
  <si>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</si>
  <si>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</si>
  <si>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</si>
  <si>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</si>
  <si>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</si>
  <si>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</si>
  <si>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</si>
  <si>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</si>
  <si>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</si>
  <si>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</si>
  <si>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</si>
  <si>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</si>
  <si>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</si>
  <si>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</si>
  <si>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</si>
  <si>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</si>
  <si>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</si>
  <si>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</si>
  <si>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</si>
  <si>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</si>
  <si>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</si>
  <si>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</si>
  <si>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</si>
  <si>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</si>
  <si>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</si>
  <si>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</si>
  <si>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</si>
  <si>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</si>
  <si>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</si>
  <si>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</si>
  <si>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</si>
  <si>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</si>
  <si>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</si>
  <si>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</si>
  <si>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</si>
  <si>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</si>
  <si>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</si>
  <si>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</si>
  <si>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</si>
  <si>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</si>
  <si>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</si>
  <si>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</si>
  <si>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</si>
  <si>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</si>
  <si>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</si>
  <si>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</si>
  <si>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</si>
  <si>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</si>
  <si>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</si>
  <si>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</si>
  <si>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</si>
  <si>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</si>
  <si>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</si>
  <si>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</si>
  <si>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</si>
  <si>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</si>
  <si>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</si>
  <si>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</si>
  <si>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</si>
  <si>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</si>
  <si>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</si>
  <si>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</si>
  <si>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</si>
  <si>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</si>
  <si>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</si>
  <si>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</si>
  <si>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</si>
  <si>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</si>
  <si>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</si>
  <si>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</si>
  <si>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</si>
  <si>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</si>
  <si>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</si>
  <si>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</si>
  <si>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</si>
  <si>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</si>
  <si>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</si>
  <si>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</si>
  <si>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</si>
  <si>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</si>
  <si>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</si>
  <si>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</si>
  <si>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</si>
  <si>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</si>
  <si>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</si>
  <si>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</si>
  <si>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</si>
  <si>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</si>
  <si>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</si>
  <si>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</si>
  <si>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</si>
  <si>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</si>
  <si>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</si>
  <si>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</si>
  <si>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</si>
  <si>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</si>
  <si>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</si>
  <si>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</si>
  <si>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</si>
  <si>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</si>
  <si>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</si>
  <si>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</si>
  <si>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</si>
  <si>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</si>
  <si>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</si>
  <si>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</si>
  <si>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</si>
  <si>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</si>
  <si>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</si>
  <si>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</si>
  <si>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</si>
  <si>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</si>
  <si>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</si>
  <si>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</si>
  <si>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</si>
  <si>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</si>
  <si>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</si>
  <si>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</si>
  <si>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</si>
  <si>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</si>
  <si>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</si>
  <si>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</si>
  <si>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</si>
  <si>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</si>
  <si>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</si>
  <si>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</si>
  <si>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</si>
  <si>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</si>
  <si>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</si>
  <si>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</si>
  <si>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</si>
  <si>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</si>
  <si>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</si>
  <si>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</si>
  <si>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</si>
  <si>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</si>
  <si>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</si>
  <si>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</si>
  <si>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</si>
  <si>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</si>
  <si>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</si>
  <si>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</si>
  <si>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</si>
  <si>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</si>
  <si>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</si>
  <si>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</si>
  <si>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</si>
  <si>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</si>
  <si>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</si>
  <si>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</si>
  <si>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</si>
  <si>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</si>
  <si>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</si>
  <si>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</si>
  <si>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</si>
  <si>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</si>
  <si>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</si>
  <si>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</si>
  <si>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</si>
  <si>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</si>
  <si>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</si>
  <si>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</si>
  <si>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</si>
  <si>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</si>
  <si>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</si>
  <si>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</si>
  <si>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</si>
  <si>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</si>
  <si>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</si>
  <si>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</si>
  <si>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</si>
  <si>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</si>
  <si>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</si>
  <si>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</si>
  <si>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</si>
  <si>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</si>
  <si>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</si>
  <si>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</si>
  <si>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</si>
  <si>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</si>
  <si>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</si>
  <si>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</si>
  <si>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</si>
  <si>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</si>
  <si>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</si>
  <si>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</si>
  <si>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</si>
  <si>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</si>
  <si>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</si>
  <si>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</si>
  <si>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</si>
  <si>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</si>
  <si>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</si>
  <si>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</si>
  <si>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</si>
  <si>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</si>
  <si>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</si>
  <si>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</si>
  <si>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</si>
  <si>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</si>
  <si>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</si>
  <si>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</si>
  <si>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</si>
  <si>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</si>
  <si>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</si>
  <si>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</si>
  <si>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</si>
  <si>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</si>
  <si>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</si>
  <si>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</si>
  <si>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</si>
  <si>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</si>
  <si>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</si>
  <si>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</si>
  <si>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</si>
  <si>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</si>
  <si>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</si>
  <si>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</si>
  <si>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</si>
  <si>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</si>
  <si>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</si>
  <si>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</si>
  <si>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</si>
  <si>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</si>
  <si>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</si>
  <si>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</si>
  <si>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</si>
  <si>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</si>
  <si>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</si>
  <si>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</si>
  <si>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</si>
  <si>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</si>
  <si>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</si>
  <si>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</si>
  <si>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</si>
  <si>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</si>
  <si>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</si>
  <si>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</si>
  <si>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</si>
  <si>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</si>
  <si>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</si>
  <si>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</si>
  <si>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</si>
  <si>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</si>
  <si>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</si>
  <si>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</si>
  <si>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</si>
  <si>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</si>
  <si>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</si>
  <si>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</si>
  <si>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</si>
  <si>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</si>
  <si>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</si>
  <si>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</si>
  <si>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</si>
  <si>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</si>
  <si>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</si>
  <si>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</si>
  <si>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</si>
  <si>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</si>
  <si>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</si>
  <si>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</si>
  <si>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</si>
  <si>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</si>
  <si>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</si>
  <si>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</si>
  <si>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</si>
  <si>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</si>
  <si>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</si>
  <si>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</si>
  <si>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</si>
  <si>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</si>
  <si>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</si>
  <si>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</si>
  <si>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</si>
  <si>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</si>
  <si>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</si>
  <si>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</si>
  <si>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</si>
  <si>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</si>
  <si>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</si>
  <si>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</si>
  <si>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</si>
  <si>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</si>
  <si>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</si>
  <si>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</si>
  <si>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</si>
  <si>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</si>
  <si>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</si>
  <si>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</si>
  <si>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</si>
  <si>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</si>
  <si>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</si>
  <si>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</si>
  <si>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</si>
  <si>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</si>
  <si>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</si>
  <si>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</si>
  <si>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</si>
  <si>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</si>
  <si>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</si>
  <si>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</si>
  <si>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</si>
  <si>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</si>
  <si>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</si>
  <si>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</si>
  <si>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</si>
  <si>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</si>
  <si>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</si>
  <si>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</si>
  <si>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</si>
  <si>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</si>
  <si>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</si>
  <si>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</si>
  <si>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</si>
  <si>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</si>
  <si>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</si>
  <si>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</si>
  <si>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</si>
  <si>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</si>
  <si>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</si>
  <si>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</si>
  <si>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</si>
  <si>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</si>
  <si>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</si>
  <si>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</si>
  <si>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</si>
  <si>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</si>
  <si>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</si>
  <si>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</si>
  <si>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</si>
  <si>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</si>
  <si>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</si>
  <si>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</si>
  <si>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</si>
  <si>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</si>
  <si>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</si>
  <si>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</si>
  <si>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</si>
  <si>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</si>
  <si>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</si>
  <si>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</si>
  <si>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</si>
  <si>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</si>
  <si>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</si>
  <si>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</si>
  <si>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</si>
  <si>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</si>
  <si>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</si>
  <si>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</si>
  <si>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</si>
  <si>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</si>
  <si>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</si>
  <si>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</si>
  <si>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</si>
  <si>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</si>
  <si>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</si>
  <si>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</si>
  <si>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</si>
  <si>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</si>
  <si>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</si>
  <si>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</si>
  <si>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</si>
  <si>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</si>
  <si>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</si>
  <si>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</si>
  <si>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</si>
  <si>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</si>
  <si>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</si>
  <si>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</si>
  <si>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</si>
  <si>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</si>
  <si>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</si>
  <si>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</si>
  <si>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</si>
  <si>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</si>
  <si>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</si>
  <si>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</si>
  <si>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</si>
  <si>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</si>
  <si>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</si>
  <si>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</si>
  <si>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</si>
  <si>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</si>
  <si>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</si>
  <si>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</si>
  <si>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</si>
  <si>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</si>
  <si>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</si>
  <si>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</si>
  <si>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</si>
  <si>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</si>
  <si>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</si>
  <si>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</si>
  <si>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</si>
  <si>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</si>
  <si>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</si>
  <si>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</si>
  <si>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</si>
  <si>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</si>
  <si>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</si>
  <si>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</si>
  <si>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</si>
  <si>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</si>
  <si>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</si>
  <si>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</si>
  <si>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</si>
  <si>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</si>
  <si>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</si>
  <si>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</si>
  <si>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</si>
  <si>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</si>
  <si>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</si>
  <si>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</si>
  <si>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</si>
  <si>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</si>
  <si>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</si>
  <si>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</si>
  <si>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</si>
  <si>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</si>
  <si>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</si>
  <si>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</si>
  <si>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</si>
  <si>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</si>
  <si>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</si>
  <si>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</si>
  <si>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</si>
  <si>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</si>
  <si>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</si>
  <si>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</si>
  <si>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</si>
  <si>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</si>
  <si>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</si>
  <si>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</si>
  <si>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</si>
  <si>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</si>
  <si>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</si>
  <si>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</si>
  <si>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</si>
  <si>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</si>
  <si>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</si>
  <si>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</si>
  <si>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</si>
  <si>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</si>
  <si>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</si>
  <si>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</si>
  <si>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</si>
  <si>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</si>
  <si>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</si>
  <si>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</si>
  <si>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</si>
  <si>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</si>
  <si>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</si>
  <si>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</si>
  <si>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</si>
  <si>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</si>
  <si>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</si>
  <si>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</si>
  <si>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</si>
  <si>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</si>
  <si>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</si>
  <si>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</si>
  <si>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</si>
  <si>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</si>
  <si>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</si>
  <si>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</si>
  <si>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</si>
  <si>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</si>
  <si>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</si>
  <si>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</si>
  <si>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</si>
  <si>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</si>
  <si>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</si>
  <si>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</si>
  <si>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</si>
  <si>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</si>
  <si>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</si>
  <si>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</si>
  <si>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</si>
  <si>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</si>
  <si>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</si>
  <si>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</si>
  <si>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</si>
  <si>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</si>
  <si>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</si>
  <si>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</si>
  <si>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</si>
  <si>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</si>
  <si>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</si>
  <si>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</si>
  <si>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</si>
  <si>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</si>
  <si>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</si>
  <si>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</si>
  <si>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</si>
  <si>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</si>
  <si>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</si>
  <si>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</si>
  <si>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</si>
  <si>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</si>
  <si>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</si>
  <si>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</si>
  <si>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</si>
  <si>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</si>
  <si>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</si>
  <si>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</si>
  <si>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</si>
  <si>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</si>
  <si>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</si>
  <si>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</si>
  <si>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</si>
  <si>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</si>
  <si>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</si>
  <si>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</si>
  <si>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</si>
  <si>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</si>
  <si>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</si>
  <si>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</si>
  <si>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</si>
  <si>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</si>
  <si>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</si>
  <si>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</si>
  <si>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</si>
  <si>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</si>
  <si>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</si>
  <si>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</si>
  <si>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</si>
  <si>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</si>
  <si>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</si>
  <si>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</si>
  <si>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</si>
  <si>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</si>
  <si>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</si>
  <si>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</si>
  <si>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</si>
  <si>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</si>
  <si>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</si>
  <si>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</si>
  <si>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</si>
  <si>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</si>
  <si>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</si>
  <si>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</si>
  <si>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</si>
  <si>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</si>
  <si>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</si>
  <si>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</si>
  <si>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</si>
  <si>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</si>
  <si>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</si>
  <si>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</si>
  <si>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</si>
  <si>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</si>
  <si>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</si>
  <si>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</si>
  <si>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</si>
  <si>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</si>
  <si>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</si>
  <si>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</si>
  <si>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</si>
  <si>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</si>
  <si>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</si>
  <si>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</si>
  <si>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</si>
  <si>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</si>
  <si>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</si>
  <si>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</si>
  <si>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</si>
  <si>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</si>
  <si>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</si>
  <si>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</si>
  <si>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</si>
  <si>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</si>
  <si>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</si>
  <si>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</si>
  <si>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</si>
  <si>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</si>
  <si>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</si>
  <si>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</si>
  <si>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</si>
  <si>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</si>
  <si>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</si>
  <si>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</si>
  <si>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</si>
  <si>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</si>
  <si>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</si>
  <si>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</si>
  <si>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</si>
  <si>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</si>
  <si>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</si>
  <si>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</si>
  <si>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</si>
  <si>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</si>
  <si>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</si>
  <si>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</si>
  <si>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</si>
  <si>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</si>
  <si>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</si>
  <si>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</si>
  <si>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</si>
  <si>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</si>
  <si>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</si>
  <si>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</si>
  <si>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</si>
  <si>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</si>
  <si>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</si>
  <si>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</si>
  <si>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</si>
  <si>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</si>
  <si>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</si>
  <si>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</si>
  <si>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</si>
  <si>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</si>
  <si>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</si>
  <si>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</si>
  <si>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</si>
  <si>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</si>
  <si>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</si>
  <si>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</si>
  <si>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</si>
  <si>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</si>
  <si>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</si>
  <si>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</si>
  <si>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</si>
  <si>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</si>
  <si>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</si>
  <si>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</si>
  <si>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</si>
  <si>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</si>
  <si>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</si>
  <si>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</si>
  <si>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</si>
  <si>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</si>
  <si>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</si>
  <si>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</si>
  <si>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</si>
  <si>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</si>
  <si>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</si>
  <si>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</si>
  <si>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</si>
  <si>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</si>
  <si>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</si>
  <si>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</si>
  <si>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</si>
  <si>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</si>
  <si>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</si>
  <si>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</si>
  <si>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</si>
  <si>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</si>
  <si>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</si>
  <si>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</si>
  <si>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</si>
  <si>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</si>
  <si>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</si>
  <si>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</si>
  <si>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</si>
  <si>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</si>
  <si>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</si>
  <si>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</si>
  <si>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</si>
  <si>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</si>
  <si>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</si>
  <si>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</si>
  <si>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</si>
  <si>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</si>
  <si>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</si>
  <si>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</si>
  <si>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</si>
  <si>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</si>
  <si>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</si>
  <si>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</si>
  <si>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</si>
  <si>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</si>
  <si>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</si>
  <si>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</si>
  <si>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</si>
  <si>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</si>
  <si>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</si>
  <si>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</si>
  <si>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</si>
  <si>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</si>
  <si>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</si>
  <si>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</si>
  <si>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</si>
  <si>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</si>
  <si>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</si>
  <si>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</si>
  <si>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</si>
  <si>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</si>
  <si>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</si>
  <si>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</si>
  <si>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</si>
  <si>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</si>
  <si>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</si>
  <si>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</si>
  <si>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</si>
  <si>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</si>
  <si>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</si>
  <si>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</si>
  <si>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</si>
  <si>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</si>
  <si>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</si>
  <si>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</si>
  <si>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</si>
  <si>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</si>
  <si>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</si>
  <si>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</si>
  <si>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</si>
  <si>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</si>
  <si>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</si>
  <si>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</si>
  <si>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</si>
  <si>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</si>
  <si>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</si>
  <si>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</si>
  <si>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</si>
  <si>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</si>
  <si>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</si>
  <si>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</si>
  <si>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</si>
  <si>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</si>
  <si>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</si>
  <si>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</si>
  <si>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</si>
  <si>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</si>
  <si>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</si>
  <si>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</si>
  <si>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</si>
  <si>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</si>
  <si>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</si>
  <si>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</si>
  <si>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</si>
  <si>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</si>
  <si>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</si>
  <si>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</si>
  <si>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</si>
  <si>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</si>
  <si>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</si>
  <si>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</si>
  <si>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</si>
  <si>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</si>
  <si>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</si>
  <si>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</si>
  <si>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</si>
  <si>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</si>
  <si>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</si>
  <si>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</si>
  <si>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</si>
  <si>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</si>
  <si>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</si>
  <si>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</si>
  <si>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</si>
  <si>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</si>
  <si>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</si>
  <si>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</si>
  <si>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</si>
  <si>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</si>
  <si>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</si>
  <si>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</si>
  <si>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</si>
  <si>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</si>
  <si>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</si>
  <si>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</si>
  <si>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</si>
  <si>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</si>
  <si>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</si>
  <si>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</si>
  <si>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</si>
  <si>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</si>
  <si>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</si>
  <si>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</si>
  <si>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</si>
  <si>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</si>
  <si>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</si>
  <si>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</si>
  <si>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</si>
  <si>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</si>
  <si>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</si>
  <si>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</si>
  <si>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</si>
  <si>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</si>
  <si>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</si>
  <si>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</si>
  <si>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</si>
  <si>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</si>
  <si>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</si>
  <si>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</si>
  <si>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</si>
  <si>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</si>
  <si>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</si>
  <si>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</si>
  <si>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</si>
  <si>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</si>
  <si>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</si>
  <si>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</si>
  <si>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</si>
  <si>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</si>
  <si>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</si>
  <si>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</si>
  <si>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</si>
  <si>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</si>
  <si>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</si>
  <si>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</si>
  <si>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</si>
  <si>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</si>
  <si>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</si>
  <si>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</si>
  <si>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</si>
  <si>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</si>
  <si>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</si>
  <si>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</si>
  <si>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</si>
  <si>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</si>
  <si>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</si>
  <si>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</si>
  <si>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</si>
  <si>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</si>
  <si>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</si>
  <si>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</si>
  <si>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</si>
  <si>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</si>
  <si>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</si>
  <si>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</si>
  <si>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</si>
  <si>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</si>
  <si>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</si>
  <si>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</si>
  <si>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</si>
  <si>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</si>
  <si>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</si>
  <si>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</si>
  <si>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</si>
  <si>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</si>
  <si>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</si>
  <si>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</si>
  <si>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</si>
  <si>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</si>
  <si>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</si>
  <si>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</si>
  <si>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</si>
  <si>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</si>
  <si>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</si>
  <si>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</si>
  <si>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</si>
  <si>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</si>
  <si>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</si>
  <si>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</si>
  <si>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</si>
  <si>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</si>
  <si>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</si>
  <si>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</si>
  <si>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</si>
  <si>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</si>
  <si>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</si>
  <si>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</si>
  <si>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</si>
  <si>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</si>
  <si>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</si>
  <si>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</si>
  <si>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</si>
  <si>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</si>
  <si>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</si>
  <si>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</si>
  <si>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</si>
  <si>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</si>
  <si>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</si>
  <si>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</si>
  <si>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</si>
  <si>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</si>
  <si>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</si>
  <si>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</si>
  <si>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</si>
  <si>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</si>
  <si>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</si>
  <si>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</si>
  <si>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</si>
  <si>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</si>
  <si>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</si>
  <si>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</si>
  <si>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</si>
  <si>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</si>
  <si>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</si>
  <si>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</si>
  <si>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</si>
  <si>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</si>
  <si>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</si>
  <si>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</si>
  <si>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</si>
  <si>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</si>
  <si>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</si>
  <si>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</si>
  <si>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</si>
  <si>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</si>
  <si>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</si>
  <si>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</si>
  <si>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</si>
  <si>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</si>
  <si>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</si>
  <si>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</si>
  <si>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</si>
  <si>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</si>
  <si>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</si>
  <si>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</si>
  <si>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</si>
  <si>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</si>
  <si>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</si>
  <si>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</si>
  <si>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</si>
  <si>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</si>
  <si>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</si>
  <si>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</si>
  <si>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</si>
  <si>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</si>
  <si>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</si>
  <si>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</si>
  <si>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</si>
  <si>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</si>
  <si>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</si>
  <si>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</si>
  <si>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</si>
  <si>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</si>
  <si>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</si>
  <si>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</si>
  <si>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</si>
  <si>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</si>
  <si>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</si>
  <si>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</si>
  <si>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</si>
  <si>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</si>
  <si>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</si>
  <si>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</si>
  <si>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</si>
  <si>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</si>
  <si>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</si>
  <si>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</si>
  <si>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</si>
  <si>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</si>
  <si>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</si>
  <si>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</si>
  <si>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</si>
  <si>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</si>
  <si>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</si>
  <si>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</si>
  <si>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</si>
  <si>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</si>
  <si>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</si>
  <si>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</si>
  <si>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</si>
  <si>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</si>
  <si>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</si>
  <si>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</si>
  <si>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</si>
  <si>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</si>
  <si>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</si>
  <si>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</si>
  <si>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</si>
  <si>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</si>
  <si>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</si>
  <si>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</si>
  <si>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</si>
  <si>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</si>
  <si>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</si>
  <si>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</si>
  <si>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</si>
  <si>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</si>
  <si>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</si>
  <si>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</si>
  <si>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</si>
  <si>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</si>
  <si>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</si>
  <si>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</si>
  <si>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</si>
  <si>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</si>
  <si>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</si>
  <si>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</si>
  <si>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</si>
  <si>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</si>
  <si>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</si>
  <si>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</si>
  <si>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</si>
  <si>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</si>
  <si>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</si>
  <si>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</si>
  <si>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</si>
  <si>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</si>
  <si>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</si>
  <si>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</si>
  <si>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</si>
  <si>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</si>
  <si>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</si>
  <si>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</si>
  <si>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</si>
  <si>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</si>
  <si>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</si>
  <si>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</si>
  <si>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</si>
  <si>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</si>
  <si>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</si>
  <si>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</si>
  <si>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</si>
  <si>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</si>
  <si>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</si>
  <si>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</si>
  <si>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</si>
  <si>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</si>
  <si>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</si>
  <si>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</si>
  <si>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</si>
  <si>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</si>
  <si>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</si>
  <si>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</si>
  <si>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</si>
  <si>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</si>
  <si>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</si>
  <si>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</si>
  <si>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</si>
  <si>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</si>
  <si>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</si>
  <si>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</si>
  <si>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</si>
  <si>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</si>
  <si>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</si>
  <si>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</si>
  <si>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</si>
  <si>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</si>
  <si>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</si>
  <si>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</si>
  <si>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</si>
  <si>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</si>
  <si>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</si>
  <si>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</si>
  <si>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</si>
  <si>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</si>
  <si>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</si>
  <si>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</si>
  <si>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</si>
  <si>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</si>
  <si>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</si>
  <si>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</si>
  <si>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</si>
  <si>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</si>
  <si>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</si>
  <si>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</si>
  <si>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</si>
  <si>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</si>
  <si>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</si>
  <si>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</si>
  <si>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</si>
  <si>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</si>
  <si>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</si>
  <si>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</si>
  <si>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</si>
  <si>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</si>
  <si>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</si>
  <si>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</si>
  <si>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</si>
  <si>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</si>
  <si>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</si>
  <si>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</si>
  <si>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</si>
  <si>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</si>
  <si>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</si>
  <si>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</si>
  <si>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</si>
  <si>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</si>
  <si>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</si>
  <si>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</si>
  <si>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</si>
  <si>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</si>
  <si>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</si>
  <si>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</si>
  <si>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</si>
  <si>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</si>
  <si>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</si>
  <si>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</si>
  <si>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</si>
  <si>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</si>
  <si>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</si>
  <si>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</si>
  <si>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</si>
  <si>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</si>
  <si>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</si>
  <si>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</si>
  <si>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</si>
  <si>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</si>
  <si>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ADMINISTRAÇÃO LOCAL</t>
  </si>
  <si>
    <t>MOBILIZAÇÃO DE EQUIPAMENTOS</t>
  </si>
  <si>
    <t>TRANSPORTE COM CAMINHÃO TANQUE DE TRANSPORTE DE MATERIAL ASFÁLTICO DE 30000 L, EM VIA URBANA PAVIMENTADA, DMT ATÉ 30KM (UNIDADE: TXKM). AF_07/2020</t>
  </si>
  <si>
    <t>TRANSPORTE COM CAMINHÃO TANQUE DE TRANSPORTE DE MATERIAL ASFÁLTICO DE 30000 L, EM VIA URBANA PAVIMENTADA, ADICIONAL PARA DMT EXCEDENTE A 30 KM (UNIDADE: TXKM). AF_07/2020</t>
  </si>
  <si>
    <t>PAVIMENTAÇÃO</t>
  </si>
  <si>
    <t>PINTURA DE EIXO VIÁRIO SOBRE ASFALTO COM TINTA RETRORREFLETIVA A BASE DE RESINA ACRÍLICA COM MICROESFERAS DE VIDRO, APLICAÇÃO MECÂNICA COM DEMARCADORA AUTOPROPELIDA. AF_05/2021</t>
  </si>
  <si>
    <t>DESMOBILIZAÇÃO</t>
  </si>
  <si>
    <t>DESMOBILIZAÇÃO DE EQUIPAMENTOS</t>
  </si>
  <si>
    <t>102330</t>
  </si>
  <si>
    <t>102331</t>
  </si>
  <si>
    <t>5213418</t>
  </si>
  <si>
    <t>1.1.</t>
  </si>
  <si>
    <t>1.2.1.</t>
  </si>
  <si>
    <t>1.2.2.</t>
  </si>
  <si>
    <t>EXECUÇÃO E COMPACATAÇÃO DE BASE OU SUB-BASE PARA PAVIMENTAÇÃO DE BRITA COMUM - EXCLUSIVE CARGA E TRASNPORTE</t>
  </si>
  <si>
    <t>CARGA, MANOBRA E DESCARGA DE SOLOS E MATERIAIS GRANULARES EM CAMINHÃO BASCULANTE 10 M³ - CARGA COM PÁ CARREGADEIRA (CAÇAMBA DE 1,7 A 2,8 M³ / 128 HP) E DESCARGA LIVRE (UNIDADE: M3). AF_07/2020</t>
  </si>
  <si>
    <t>1.3.1</t>
  </si>
  <si>
    <t>1.5.1</t>
  </si>
  <si>
    <t>Pavimentação e Sinalização Rua Angelo Girardi</t>
  </si>
  <si>
    <t>ENGENHEIRO CIVIL PLENO</t>
  </si>
  <si>
    <t>ENCARREGADO GERAL DE OBRAS</t>
  </si>
  <si>
    <t xml:space="preserve">SERVIÇOS INICIAIS </t>
  </si>
  <si>
    <t xml:space="preserve">FORNECIMENTO E INSTALAÇÃO DE PLACA DE OBRA COM CHAPA GALVANIZADA E ESTRUTURA DE MADEIRA. AF_03/2022_PS </t>
  </si>
  <si>
    <t xml:space="preserve">REGULARIZAÇÃO E COMPACTAÇÃO DE SUBLEITO DE SOLO 
PREDOMINANTEMENTE ARGILOSO. AF_11/2019 </t>
  </si>
  <si>
    <t xml:space="preserve">TRANSPORTE COM CAMINHÃO BASCULANTE DE 10 M³, EM VIA URBANA PAVIMENTADA, DMT ATÉ 30 KM (UNIDADE: M3XKM). AF_07/2020 </t>
  </si>
  <si>
    <t xml:space="preserve">TRANSPORTE COM CAMINHÃO BASCULANTE DE 10 M³, EM VIA URBANA PAVIMENTADA, EXCEDENTE DE 30 KM (UNIDADE: M3XKM). AF_07/2020 </t>
  </si>
  <si>
    <t>EXECUÇÃO E COMPACTAÇÃO DE BASE E OU SUB BASE PARA  PAVIMENTAÇÃO DE BRITA GRADUADA SIMPLES - EXCLUSIVE CARGA E TRANSPORTE. AF_11/2019</t>
  </si>
  <si>
    <t xml:space="preserve">CARGA, MANOBRA E DESCARGA DE SOLOS E MATERIAIS GRANULARES EM CAMINHÃO BASCULANTE 10 M³ - CARGA COM PÁ CARREGADEIRA </t>
  </si>
  <si>
    <t>EXECUÇÃO DE IMPRIMAÇÃO COM ASFALTO DILUÍDO CM-30. AF_11/2019</t>
  </si>
  <si>
    <t>EXECUÇÃO DE PINTURA DE LIGAÇÃO COM EMULSÃO ASFÁLTICA RR-2C. AF_11/2019</t>
  </si>
  <si>
    <t>CBUQ , INCLUSIVE CAP E EXCLUSIVE TRANSPORTE</t>
  </si>
  <si>
    <t>CARGA, MANOBRA E DESCARGA</t>
  </si>
  <si>
    <t xml:space="preserve">SINALIZAÇÃO  </t>
  </si>
  <si>
    <t>PINTURA DE BORDO VIÁRIO SOBRE ASFALTO COM TINTA RETRORREFLETIVA A BASE DE RESINA ACRÍLICA COM MICROESFERAS DE VIDRO, APLICAÇÃO MECÂNICA COM DEMARCADORA AUTOPROPELIDA. AF_05/2021</t>
  </si>
  <si>
    <t>Placa em aço nº 16 galvanizado com película retrorrefletiva tipo III + III - confecção</t>
  </si>
  <si>
    <t>Suporte metálico galvanizado  fornecimento e
implantação</t>
  </si>
  <si>
    <t>Escavação manual em material de 2ª categoria na profundidade de até 1 m</t>
  </si>
  <si>
    <t>Concreto fck = 15 MPa - confecção em betoneira e lançamento manual</t>
  </si>
  <si>
    <t>M³</t>
  </si>
  <si>
    <t>001</t>
  </si>
  <si>
    <t>002</t>
  </si>
  <si>
    <t>003</t>
  </si>
  <si>
    <t>004</t>
  </si>
  <si>
    <t>005</t>
  </si>
  <si>
    <t>4805760</t>
  </si>
  <si>
    <t>1107888</t>
  </si>
  <si>
    <t>006</t>
  </si>
  <si>
    <t xml:space="preserve"> Composição</t>
  </si>
  <si>
    <t xml:space="preserve"> SINAPI</t>
  </si>
  <si>
    <t>SICRO</t>
  </si>
  <si>
    <t xml:space="preserve">1.1.1. </t>
  </si>
  <si>
    <t>1.2.</t>
  </si>
  <si>
    <t>1.3.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</si>
  <si>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</si>
  <si>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</si>
  <si>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</si>
  <si>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</si>
  <si>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</si>
  <si>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</si>
  <si>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</si>
  <si>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</si>
  <si>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</si>
  <si>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</si>
  <si>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</si>
  <si>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</si>
  <si>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</si>
  <si>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</si>
  <si>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</si>
  <si>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</si>
  <si>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</si>
  <si>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</si>
  <si>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</si>
  <si>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</si>
  <si>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1.4.</t>
  </si>
  <si>
    <t>1.4.1.</t>
  </si>
  <si>
    <t>1.4.2.</t>
  </si>
  <si>
    <t>1.5.</t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</si>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</sst>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0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168" fontId="3" fillId="0" borderId="1" xfId="0" applyNumberFormat="1" applyFont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PAVIMENTA&#199;&#213;ES\PAVIMENTA&#199;&#195;O%20LAJEADO%20BONITO%20AO%20PEDANCINO\MUDAN&#199;A%20DE%20TRECHO\ADEQAU&#199;&#213;ES%203001\PLANILHA%20M&#218;LTIPLA%20V3.0.5_R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7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2" t="s">
        <v>3752</v>
      </c>
      <c r="B1" s="133"/>
      <c r="C1" s="133"/>
      <c r="D1" s="133"/>
      <c r="E1" s="133"/>
      <c r="F1" s="133"/>
      <c r="G1" s="134"/>
    </row>
    <row r="2" spans="1:8" s="59" customFormat="1" ht="15.75" thickBot="1" x14ac:dyDescent="0.3">
      <c r="A2" s="15" t="s">
        <v>161</v>
      </c>
      <c r="B2" s="138" t="s">
        <v>4003</v>
      </c>
      <c r="C2" s="138"/>
      <c r="D2" s="50" t="s">
        <v>162</v>
      </c>
      <c r="E2" s="70">
        <v>12</v>
      </c>
      <c r="F2" s="22" t="s">
        <v>163</v>
      </c>
      <c r="G2" s="33">
        <v>2024</v>
      </c>
      <c r="H2" s="57"/>
    </row>
    <row r="3" spans="1:8" s="59" customFormat="1" ht="31.5" customHeight="1" thickBot="1" x14ac:dyDescent="0.3">
      <c r="A3" s="18" t="s">
        <v>153</v>
      </c>
      <c r="B3" s="139" t="s">
        <v>4044</v>
      </c>
      <c r="C3" s="139"/>
      <c r="D3" s="139"/>
      <c r="E3" s="139"/>
      <c r="F3" s="139"/>
      <c r="G3" s="140"/>
    </row>
    <row r="4" spans="1:8" s="59" customFormat="1" ht="15.75" thickBot="1" x14ac:dyDescent="0.3">
      <c r="A4" s="15" t="s">
        <v>175</v>
      </c>
      <c r="B4" s="141" t="s">
        <v>4103</v>
      </c>
      <c r="C4" s="141"/>
      <c r="D4" s="141"/>
      <c r="E4" s="142"/>
      <c r="F4" s="22" t="s">
        <v>179</v>
      </c>
      <c r="G4" s="78" t="s">
        <v>4104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43"/>
      <c r="G5" s="144"/>
    </row>
    <row r="6" spans="1:8" s="61" customFormat="1" ht="15.75" thickBot="1" x14ac:dyDescent="0.3">
      <c r="A6" s="15" t="s">
        <v>155</v>
      </c>
      <c r="B6" s="51">
        <f>'Orçamento-base'!C6</f>
        <v>306848.70999999996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32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35" t="s">
        <v>3750</v>
      </c>
      <c r="B11" s="136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5"/>
      <c r="B12" s="137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Normal="100" workbookViewId="0">
      <selection activeCell="G51" sqref="G5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2" bestFit="1" customWidth="1"/>
    <col min="9" max="9" width="12.4257812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9" t="s">
        <v>3676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52" t="str">
        <f>IF(Identificação!B2=0,"",Identificação!B2)</f>
        <v>Concorrência Lei 14.133/21 Presencial</v>
      </c>
      <c r="D2" s="152"/>
      <c r="E2" s="152"/>
      <c r="F2" s="152"/>
      <c r="G2" s="152"/>
      <c r="H2" s="37" t="s">
        <v>151</v>
      </c>
      <c r="I2" s="38">
        <f>IF(Identificação!E2=0,"",Identificação!E2)</f>
        <v>12</v>
      </c>
      <c r="J2" s="37" t="s">
        <v>152</v>
      </c>
      <c r="K2" s="38">
        <f>IF(Identificação!G2=0,"",Identificação!G2)</f>
        <v>2024</v>
      </c>
      <c r="L2" s="94"/>
      <c r="M2" s="94"/>
    </row>
    <row r="3" spans="1:18" s="27" customFormat="1" ht="32.25" customHeight="1" thickBot="1" x14ac:dyDescent="0.3">
      <c r="A3" s="158" t="s">
        <v>153</v>
      </c>
      <c r="B3" s="159"/>
      <c r="C3" s="160" t="str">
        <f>IF(Identificação!B3=0,"",Identificação!B3)</f>
        <v>Pavimentação e Sinalização Rua Angelo Girardi</v>
      </c>
      <c r="D3" s="160"/>
      <c r="E3" s="160"/>
      <c r="F3" s="160"/>
      <c r="G3" s="160"/>
      <c r="H3" s="160"/>
      <c r="I3" s="160"/>
      <c r="J3" s="160"/>
      <c r="K3" s="161"/>
      <c r="L3" s="94"/>
      <c r="M3" s="94"/>
    </row>
    <row r="4" spans="1:18" s="27" customFormat="1" ht="15.75" thickBot="1" x14ac:dyDescent="0.3">
      <c r="A4" s="15" t="s">
        <v>176</v>
      </c>
      <c r="B4" s="22"/>
      <c r="C4" s="154" t="str">
        <f>IF(Identificação!B4=0,"",Identificação!B4)</f>
        <v>prefeitura de Cotiporã</v>
      </c>
      <c r="D4" s="154"/>
      <c r="E4" s="154"/>
      <c r="F4" s="154"/>
      <c r="G4" s="154"/>
      <c r="H4" s="154"/>
      <c r="I4" s="154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4" t="str">
        <f>IF(Identificação!B5=0,"",Identificação!B5)</f>
        <v>Obras e Serviços de Engenharia</v>
      </c>
      <c r="D5" s="154"/>
      <c r="E5" s="154"/>
      <c r="F5" s="154"/>
      <c r="G5" s="155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56">
        <f>SUMIFS(K12:K39953,B12:B39953,"&gt;0",K12:K39953,"&lt;&gt;0")</f>
        <v>306848.70999999996</v>
      </c>
      <c r="D6" s="156"/>
      <c r="E6" s="156"/>
      <c r="F6" s="156"/>
      <c r="G6" s="157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69" t="s">
        <v>3761</v>
      </c>
      <c r="B10" s="169" t="s">
        <v>3759</v>
      </c>
      <c r="C10" s="169" t="s">
        <v>3760</v>
      </c>
      <c r="D10" s="145" t="s">
        <v>3675</v>
      </c>
      <c r="E10" s="171" t="s">
        <v>168</v>
      </c>
      <c r="F10" s="147" t="s">
        <v>3674</v>
      </c>
      <c r="G10" s="145" t="s">
        <v>156</v>
      </c>
      <c r="H10" s="166" t="s">
        <v>165</v>
      </c>
      <c r="I10" s="167"/>
      <c r="J10" s="167"/>
      <c r="K10" s="167"/>
      <c r="L10" s="167"/>
      <c r="M10" s="168"/>
      <c r="N10" s="162" t="s">
        <v>177</v>
      </c>
      <c r="O10" s="163"/>
      <c r="P10" s="164" t="s">
        <v>178</v>
      </c>
      <c r="Q10" s="165"/>
      <c r="R10" s="153" t="s">
        <v>3678</v>
      </c>
    </row>
    <row r="11" spans="1:18" customFormat="1" ht="45" x14ac:dyDescent="0.25">
      <c r="A11" s="170"/>
      <c r="B11" s="170"/>
      <c r="C11" s="170"/>
      <c r="D11" s="146"/>
      <c r="E11" s="172"/>
      <c r="F11" s="148"/>
      <c r="G11" s="146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3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122" t="s">
        <v>4037</v>
      </c>
      <c r="D12" s="91"/>
      <c r="E12" s="47"/>
      <c r="F12" s="68"/>
      <c r="G12" s="119" t="s">
        <v>4026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1</v>
      </c>
      <c r="C13" s="34" t="s">
        <v>4076</v>
      </c>
      <c r="D13" s="91" t="s">
        <v>3776</v>
      </c>
      <c r="E13" s="130">
        <v>90778</v>
      </c>
      <c r="F13" s="68">
        <v>45292</v>
      </c>
      <c r="G13" s="41" t="s">
        <v>4045</v>
      </c>
      <c r="H13" s="114">
        <v>20</v>
      </c>
      <c r="I13" s="47" t="s">
        <v>3725</v>
      </c>
      <c r="J13" s="114">
        <v>155.31</v>
      </c>
      <c r="K13" s="54">
        <f>IFERROR(IF(H13*J13&lt;&gt;0,ROUND(ROUND(H13,4)*ROUND(J13,4),2),""),"")</f>
        <v>3106.2</v>
      </c>
      <c r="L13" s="98">
        <v>0.22989999999999999</v>
      </c>
      <c r="M13" s="98">
        <v>1.1288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2</v>
      </c>
      <c r="C14" s="34" t="s">
        <v>4076</v>
      </c>
      <c r="D14" s="91" t="s">
        <v>3776</v>
      </c>
      <c r="E14" s="130">
        <v>90776</v>
      </c>
      <c r="F14" s="68">
        <v>45292</v>
      </c>
      <c r="G14" s="41" t="s">
        <v>4046</v>
      </c>
      <c r="H14" s="114">
        <v>40</v>
      </c>
      <c r="I14" s="47" t="s">
        <v>3725</v>
      </c>
      <c r="J14" s="114">
        <v>74.099999999999994</v>
      </c>
      <c r="K14" s="106">
        <f>IFERROR(IF(H14*J14&lt;&gt;0,ROUND(ROUND(H14,4)*ROUND(J14,4),2),""),"")</f>
        <v>2964</v>
      </c>
      <c r="L14" s="98">
        <v>0.22989999999999999</v>
      </c>
      <c r="M14" s="98">
        <v>1.1288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/>
      <c r="C15" s="122" t="s">
        <v>4077</v>
      </c>
      <c r="D15" s="91"/>
      <c r="E15" s="130"/>
      <c r="F15" s="68"/>
      <c r="G15" s="119" t="s">
        <v>4047</v>
      </c>
      <c r="H15" s="114"/>
      <c r="I15" s="47"/>
      <c r="J15" s="114"/>
      <c r="K15" s="106" t="str">
        <f t="shared" ref="K15:K78" si="0">IFERROR(IF(H15*J15&lt;&gt;0,ROUND(ROUND(H15,4)*ROUND(J15,4),2),""),"")</f>
        <v/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45" x14ac:dyDescent="0.25">
      <c r="A16" s="47"/>
      <c r="B16" s="117">
        <f>IF(AND(G16&lt;&gt;"",H16&gt;0,I16&lt;&gt;"",J16&lt;&gt;0,K16&lt;&gt;0),COUNT($B$11:B15)+1,"")</f>
        <v>3</v>
      </c>
      <c r="C16" s="34" t="s">
        <v>4038</v>
      </c>
      <c r="D16" s="91" t="s">
        <v>3776</v>
      </c>
      <c r="E16" s="130">
        <v>103689</v>
      </c>
      <c r="F16" s="68">
        <v>45292</v>
      </c>
      <c r="G16" s="41" t="s">
        <v>4048</v>
      </c>
      <c r="H16" s="114">
        <v>2.5</v>
      </c>
      <c r="I16" s="47" t="s">
        <v>3695</v>
      </c>
      <c r="J16" s="114">
        <v>379.24</v>
      </c>
      <c r="K16" s="106">
        <f t="shared" si="0"/>
        <v>948.1</v>
      </c>
      <c r="L16" s="98">
        <v>0.22989999999999999</v>
      </c>
      <c r="M16" s="98">
        <v>1.1288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4</v>
      </c>
      <c r="C17" s="34" t="s">
        <v>4039</v>
      </c>
      <c r="D17" s="91" t="s">
        <v>3800</v>
      </c>
      <c r="E17" s="130" t="s">
        <v>4065</v>
      </c>
      <c r="F17" s="68">
        <v>45292</v>
      </c>
      <c r="G17" s="41" t="s">
        <v>4027</v>
      </c>
      <c r="H17" s="114">
        <v>1</v>
      </c>
      <c r="I17" s="47" t="s">
        <v>3710</v>
      </c>
      <c r="J17" s="114">
        <v>5606.25</v>
      </c>
      <c r="K17" s="106">
        <f t="shared" si="0"/>
        <v>5606.25</v>
      </c>
      <c r="L17" s="98">
        <v>0.22989999999999999</v>
      </c>
      <c r="M17" s="98">
        <v>1.1288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s="129" customFormat="1" x14ac:dyDescent="0.25">
      <c r="A18" s="120"/>
      <c r="B18" s="121" t="str">
        <f>IF(AND(G18&lt;&gt;"",H18&gt;0,I18&lt;&gt;"",J18&lt;&gt;0,K18&lt;&gt;0),COUNT($B$11:B17)+1,"")</f>
        <v/>
      </c>
      <c r="C18" s="122" t="s">
        <v>4078</v>
      </c>
      <c r="D18" s="123"/>
      <c r="E18" s="131"/>
      <c r="F18" s="124"/>
      <c r="G18" s="119" t="s">
        <v>4030</v>
      </c>
      <c r="H18" s="125"/>
      <c r="I18" s="120"/>
      <c r="J18" s="125"/>
      <c r="K18" s="126" t="str">
        <f t="shared" si="0"/>
        <v/>
      </c>
      <c r="L18" s="127"/>
      <c r="M18" s="127"/>
      <c r="N18" s="122"/>
      <c r="O18" s="128" t="str">
        <f ca="1">IF(N18="","", INDIRECT("base!"&amp;ADDRESS(MATCH(N18,base!$C$2:'base'!$C$133,0)+1,4,4)))</f>
        <v/>
      </c>
      <c r="P18" s="119"/>
      <c r="Q18" s="128" t="str">
        <f ca="1">IF(P18="","", INDIRECT("base!"&amp;ADDRESS(MATCH(CONCATENATE(N18,"|",P18),base!$G$2:'base'!$G$1817,0)+1,6,4)))</f>
        <v/>
      </c>
      <c r="R18" s="119"/>
    </row>
    <row r="19" spans="1:18" ht="45" x14ac:dyDescent="0.25">
      <c r="A19" s="47"/>
      <c r="B19" s="117">
        <f>IF(AND(G19&lt;&gt;"",H19&gt;0,I19&lt;&gt;"",J19&lt;&gt;0,K19&lt;&gt;0),COUNT($B$11:B18)+1,"")</f>
        <v>5</v>
      </c>
      <c r="C19" s="34" t="s">
        <v>4042</v>
      </c>
      <c r="D19" s="91" t="s">
        <v>4074</v>
      </c>
      <c r="E19" s="130">
        <v>100576</v>
      </c>
      <c r="F19" s="68">
        <v>45292</v>
      </c>
      <c r="G19" s="41" t="s">
        <v>4049</v>
      </c>
      <c r="H19" s="114">
        <v>1960</v>
      </c>
      <c r="I19" s="47" t="s">
        <v>3695</v>
      </c>
      <c r="J19" s="114">
        <v>3.26</v>
      </c>
      <c r="K19" s="106">
        <f t="shared" si="0"/>
        <v>6389.6</v>
      </c>
      <c r="L19" s="98">
        <v>0.22989999999999999</v>
      </c>
      <c r="M19" s="98">
        <v>1.1288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45" x14ac:dyDescent="0.25">
      <c r="A20" s="47"/>
      <c r="B20" s="117">
        <f>IF(AND(G20&lt;&gt;"",H20&gt;0,I20&lt;&gt;"",J20&lt;&gt;0,K20&lt;&gt;0),COUNT($B$11:B19)+1,"")</f>
        <v>6</v>
      </c>
      <c r="C20" s="34" t="s">
        <v>4079</v>
      </c>
      <c r="D20" s="91" t="s">
        <v>3800</v>
      </c>
      <c r="E20" s="130" t="s">
        <v>4066</v>
      </c>
      <c r="F20" s="68">
        <v>45292</v>
      </c>
      <c r="G20" s="41" t="s">
        <v>4040</v>
      </c>
      <c r="H20" s="114">
        <v>58.8</v>
      </c>
      <c r="I20" s="47" t="s">
        <v>3696</v>
      </c>
      <c r="J20" s="114">
        <v>108.33</v>
      </c>
      <c r="K20" s="106">
        <f t="shared" si="0"/>
        <v>6369.8</v>
      </c>
      <c r="L20" s="98">
        <v>0.22989999999999999</v>
      </c>
      <c r="M20" s="98">
        <v>1.1288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75" x14ac:dyDescent="0.25">
      <c r="A21" s="47"/>
      <c r="B21" s="117">
        <f>IF(AND(G21&lt;&gt;"",H21&gt;0,I21&lt;&gt;"",J21&lt;&gt;0,K21&lt;&gt;0),COUNT($B$11:B20)+1,"")</f>
        <v>7</v>
      </c>
      <c r="C21" s="34" t="s">
        <v>4080</v>
      </c>
      <c r="D21" s="91" t="s">
        <v>3776</v>
      </c>
      <c r="E21" s="130">
        <v>100974</v>
      </c>
      <c r="F21" s="68">
        <v>45292</v>
      </c>
      <c r="G21" s="41" t="s">
        <v>4041</v>
      </c>
      <c r="H21" s="114">
        <v>58.8</v>
      </c>
      <c r="I21" s="47" t="s">
        <v>3696</v>
      </c>
      <c r="J21" s="114">
        <v>10.63</v>
      </c>
      <c r="K21" s="106">
        <f t="shared" si="0"/>
        <v>625.04</v>
      </c>
      <c r="L21" s="98">
        <v>0.22989999999999999</v>
      </c>
      <c r="M21" s="98">
        <v>1.1288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45" x14ac:dyDescent="0.25">
      <c r="A22" s="47"/>
      <c r="B22" s="117">
        <f>IF(AND(G22&lt;&gt;"",H22&gt;0,I22&lt;&gt;"",J22&lt;&gt;0,K22&lt;&gt;0),COUNT($B$11:B21)+1,"")</f>
        <v>8</v>
      </c>
      <c r="C22" s="34" t="s">
        <v>4081</v>
      </c>
      <c r="D22" s="91" t="s">
        <v>3776</v>
      </c>
      <c r="E22" s="130">
        <v>95875</v>
      </c>
      <c r="F22" s="68">
        <v>45292</v>
      </c>
      <c r="G22" s="41" t="s">
        <v>4050</v>
      </c>
      <c r="H22" s="114">
        <v>1764</v>
      </c>
      <c r="I22" s="47" t="s">
        <v>3765</v>
      </c>
      <c r="J22" s="114">
        <v>2.96</v>
      </c>
      <c r="K22" s="106">
        <f t="shared" si="0"/>
        <v>5221.4399999999996</v>
      </c>
      <c r="L22" s="98">
        <v>0.22989999999999999</v>
      </c>
      <c r="M22" s="98">
        <v>1.1288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45" x14ac:dyDescent="0.25">
      <c r="A23" s="47"/>
      <c r="B23" s="117">
        <f>IF(AND(G23&lt;&gt;"",H23&gt;0,I23&lt;&gt;"",J23&lt;&gt;0,K23&lt;&gt;0),COUNT($B$11:B22)+1,"")</f>
        <v>9</v>
      </c>
      <c r="C23" s="34" t="s">
        <v>4082</v>
      </c>
      <c r="D23" s="91" t="s">
        <v>3776</v>
      </c>
      <c r="E23" s="130">
        <v>93590</v>
      </c>
      <c r="F23" s="68">
        <v>45292</v>
      </c>
      <c r="G23" s="41" t="s">
        <v>4051</v>
      </c>
      <c r="H23" s="114">
        <v>470.4</v>
      </c>
      <c r="I23" s="47" t="s">
        <v>3765</v>
      </c>
      <c r="J23" s="114">
        <v>1.17</v>
      </c>
      <c r="K23" s="106">
        <f t="shared" si="0"/>
        <v>550.37</v>
      </c>
      <c r="L23" s="98">
        <v>0.22989999999999999</v>
      </c>
      <c r="M23" s="98">
        <v>1.1288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45" x14ac:dyDescent="0.25">
      <c r="A24" s="47"/>
      <c r="B24" s="117">
        <f>IF(AND(G24&lt;&gt;"",H24&gt;0,I24&lt;&gt;"",J24&lt;&gt;0,K24&lt;&gt;0),COUNT($B$11:B23)+1,"")</f>
        <v>10</v>
      </c>
      <c r="C24" s="34" t="s">
        <v>4083</v>
      </c>
      <c r="D24" s="91" t="s">
        <v>3776</v>
      </c>
      <c r="E24" s="130">
        <v>96396</v>
      </c>
      <c r="F24" s="68">
        <v>45292</v>
      </c>
      <c r="G24" s="41" t="s">
        <v>4052</v>
      </c>
      <c r="H24" s="114">
        <v>358.40000000000003</v>
      </c>
      <c r="I24" s="47" t="s">
        <v>3696</v>
      </c>
      <c r="J24" s="114">
        <v>164.49</v>
      </c>
      <c r="K24" s="106">
        <f t="shared" si="0"/>
        <v>58953.22</v>
      </c>
      <c r="L24" s="98">
        <v>0.22989999999999999</v>
      </c>
      <c r="M24" s="98">
        <v>1.1288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7">
        <f>IF(AND(G25&lt;&gt;"",H25&gt;0,I25&lt;&gt;"",J25&lt;&gt;0,K25&lt;&gt;0),COUNT($B$11:B24)+1,"")</f>
        <v>11</v>
      </c>
      <c r="C25" s="34" t="s">
        <v>4084</v>
      </c>
      <c r="D25" s="91" t="s">
        <v>3776</v>
      </c>
      <c r="E25" s="130">
        <v>100974</v>
      </c>
      <c r="F25" s="68">
        <v>45292</v>
      </c>
      <c r="G25" s="41" t="s">
        <v>4053</v>
      </c>
      <c r="H25" s="114">
        <v>358.40000000000003</v>
      </c>
      <c r="I25" s="47" t="s">
        <v>4064</v>
      </c>
      <c r="J25" s="114">
        <v>10.63</v>
      </c>
      <c r="K25" s="106">
        <f t="shared" si="0"/>
        <v>3809.79</v>
      </c>
      <c r="L25" s="98">
        <v>0.22989999999999999</v>
      </c>
      <c r="M25" s="98">
        <v>1.1288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45" x14ac:dyDescent="0.25">
      <c r="A26" s="47"/>
      <c r="B26" s="117">
        <f>IF(AND(G26&lt;&gt;"",H26&gt;0,I26&lt;&gt;"",J26&lt;&gt;0,K26&lt;&gt;0),COUNT($B$11:B25)+1,"")</f>
        <v>12</v>
      </c>
      <c r="C26" s="34" t="s">
        <v>4085</v>
      </c>
      <c r="D26" s="91" t="s">
        <v>3776</v>
      </c>
      <c r="E26" s="130">
        <v>95875</v>
      </c>
      <c r="F26" s="68">
        <v>45292</v>
      </c>
      <c r="G26" s="41" t="s">
        <v>4050</v>
      </c>
      <c r="H26" s="114">
        <v>10752.000000000002</v>
      </c>
      <c r="I26" s="47" t="s">
        <v>3765</v>
      </c>
      <c r="J26" s="114">
        <v>2.96</v>
      </c>
      <c r="K26" s="106">
        <f t="shared" si="0"/>
        <v>31825.919999999998</v>
      </c>
      <c r="L26" s="98">
        <v>0.22989999999999999</v>
      </c>
      <c r="M26" s="98">
        <v>1.1288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45" x14ac:dyDescent="0.25">
      <c r="A27" s="47"/>
      <c r="B27" s="117">
        <f>IF(AND(G27&lt;&gt;"",H27&gt;0,I27&lt;&gt;"",J27&lt;&gt;0,K27&lt;&gt;0),COUNT($B$11:B26)+1,"")</f>
        <v>13</v>
      </c>
      <c r="C27" s="34" t="s">
        <v>4086</v>
      </c>
      <c r="D27" s="91" t="s">
        <v>3776</v>
      </c>
      <c r="E27" s="130">
        <v>93590</v>
      </c>
      <c r="F27" s="68">
        <v>45292</v>
      </c>
      <c r="G27" s="41" t="s">
        <v>4051</v>
      </c>
      <c r="H27" s="114">
        <v>2867.2000000000003</v>
      </c>
      <c r="I27" s="47" t="s">
        <v>3765</v>
      </c>
      <c r="J27" s="114">
        <v>1.17</v>
      </c>
      <c r="K27" s="106">
        <f t="shared" si="0"/>
        <v>3354.62</v>
      </c>
      <c r="L27" s="98">
        <v>0.22989999999999999</v>
      </c>
      <c r="M27" s="98">
        <v>1.1288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30" x14ac:dyDescent="0.25">
      <c r="A28" s="47"/>
      <c r="B28" s="117">
        <f>IF(AND(G28&lt;&gt;"",H28&gt;0,I28&lt;&gt;"",J28&lt;&gt;0,K28&lt;&gt;0),COUNT($B$11:B27)+1,"")</f>
        <v>14</v>
      </c>
      <c r="C28" s="34" t="s">
        <v>4087</v>
      </c>
      <c r="D28" s="91" t="s">
        <v>4073</v>
      </c>
      <c r="E28" s="130" t="s">
        <v>4067</v>
      </c>
      <c r="F28" s="68">
        <v>45292</v>
      </c>
      <c r="G28" s="41" t="s">
        <v>4054</v>
      </c>
      <c r="H28" s="114">
        <v>1736</v>
      </c>
      <c r="I28" s="47" t="s">
        <v>3695</v>
      </c>
      <c r="J28" s="114">
        <v>9.7799999999999994</v>
      </c>
      <c r="K28" s="106">
        <f t="shared" si="0"/>
        <v>16978.080000000002</v>
      </c>
      <c r="L28" s="98">
        <v>0.22989999999999999</v>
      </c>
      <c r="M28" s="98">
        <v>1.1288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60" x14ac:dyDescent="0.25">
      <c r="A29" s="47"/>
      <c r="B29" s="117">
        <f>IF(AND(G29&lt;&gt;"",H29&gt;0,I29&lt;&gt;"",J29&lt;&gt;0,K29&lt;&gt;0),COUNT($B$11:B28)+1,"")</f>
        <v>15</v>
      </c>
      <c r="C29" s="34" t="s">
        <v>4088</v>
      </c>
      <c r="D29" s="91" t="s">
        <v>3776</v>
      </c>
      <c r="E29" s="130" t="s">
        <v>4034</v>
      </c>
      <c r="F29" s="68">
        <v>45292</v>
      </c>
      <c r="G29" s="41" t="s">
        <v>4028</v>
      </c>
      <c r="H29" s="114">
        <v>62.495999999999995</v>
      </c>
      <c r="I29" s="47" t="s">
        <v>3693</v>
      </c>
      <c r="J29" s="114">
        <v>1.76</v>
      </c>
      <c r="K29" s="106">
        <f t="shared" si="0"/>
        <v>109.99</v>
      </c>
      <c r="L29" s="98">
        <v>0.22989999999999999</v>
      </c>
      <c r="M29" s="98">
        <v>1.1288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60" x14ac:dyDescent="0.25">
      <c r="A30" s="47"/>
      <c r="B30" s="117">
        <f>IF(AND(G30&lt;&gt;"",H30&gt;0,I30&lt;&gt;"",J30&lt;&gt;0,K30&lt;&gt;0),COUNT($B$11:B29)+1,"")</f>
        <v>16</v>
      </c>
      <c r="C30" s="34" t="s">
        <v>4089</v>
      </c>
      <c r="D30" s="91" t="s">
        <v>3776</v>
      </c>
      <c r="E30" s="130" t="s">
        <v>4035</v>
      </c>
      <c r="F30" s="68">
        <v>45292</v>
      </c>
      <c r="G30" s="41" t="s">
        <v>4029</v>
      </c>
      <c r="H30" s="114">
        <v>16.665599999999998</v>
      </c>
      <c r="I30" s="47" t="s">
        <v>3693</v>
      </c>
      <c r="J30" s="114">
        <v>0.69</v>
      </c>
      <c r="K30" s="106">
        <f t="shared" si="0"/>
        <v>11.5</v>
      </c>
      <c r="L30" s="98">
        <v>0.22989999999999999</v>
      </c>
      <c r="M30" s="98">
        <v>1.1288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7">
        <f>IF(AND(G31&lt;&gt;"",H31&gt;0,I31&lt;&gt;"",J31&lt;&gt;0,K31&lt;&gt;0),COUNT($B$11:B30)+1,"")</f>
        <v>17</v>
      </c>
      <c r="C31" s="34" t="s">
        <v>4090</v>
      </c>
      <c r="D31" s="91" t="s">
        <v>3800</v>
      </c>
      <c r="E31" s="130" t="s">
        <v>4068</v>
      </c>
      <c r="F31" s="68">
        <v>45292</v>
      </c>
      <c r="G31" s="41" t="s">
        <v>4055</v>
      </c>
      <c r="H31" s="114">
        <v>1680</v>
      </c>
      <c r="I31" s="47" t="s">
        <v>3695</v>
      </c>
      <c r="J31" s="114">
        <v>3.21</v>
      </c>
      <c r="K31" s="106">
        <f t="shared" si="0"/>
        <v>5392.8</v>
      </c>
      <c r="L31" s="98">
        <v>0.22989999999999999</v>
      </c>
      <c r="M31" s="98">
        <v>1.1288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60" x14ac:dyDescent="0.25">
      <c r="A32" s="47"/>
      <c r="B32" s="117">
        <f>IF(AND(G32&lt;&gt;"",H32&gt;0,I32&lt;&gt;"",J32&lt;&gt;0,K32&lt;&gt;0),COUNT($B$11:B31)+1,"")</f>
        <v>18</v>
      </c>
      <c r="C32" s="34" t="s">
        <v>4091</v>
      </c>
      <c r="D32" s="91" t="s">
        <v>3776</v>
      </c>
      <c r="E32" s="130" t="s">
        <v>4034</v>
      </c>
      <c r="F32" s="68">
        <v>45292</v>
      </c>
      <c r="G32" s="41" t="s">
        <v>4028</v>
      </c>
      <c r="H32" s="114">
        <v>22.68</v>
      </c>
      <c r="I32" s="47" t="s">
        <v>3693</v>
      </c>
      <c r="J32" s="114">
        <v>1.76</v>
      </c>
      <c r="K32" s="106">
        <f t="shared" si="0"/>
        <v>39.92</v>
      </c>
      <c r="L32" s="98">
        <v>0.22989999999999999</v>
      </c>
      <c r="M32" s="98">
        <v>1.1288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60" x14ac:dyDescent="0.25">
      <c r="A33" s="47"/>
      <c r="B33" s="117">
        <f>IF(AND(G33&lt;&gt;"",H33&gt;0,I33&lt;&gt;"",J33&lt;&gt;0,K33&lt;&gt;0),COUNT($B$11:B32)+1,"")</f>
        <v>19</v>
      </c>
      <c r="C33" s="34" t="s">
        <v>4092</v>
      </c>
      <c r="D33" s="91" t="s">
        <v>3776</v>
      </c>
      <c r="E33" s="130" t="s">
        <v>4035</v>
      </c>
      <c r="F33" s="68">
        <v>45292</v>
      </c>
      <c r="G33" s="41" t="s">
        <v>4029</v>
      </c>
      <c r="H33" s="114">
        <v>6.048</v>
      </c>
      <c r="I33" s="47" t="s">
        <v>3693</v>
      </c>
      <c r="J33" s="114">
        <v>0.69</v>
      </c>
      <c r="K33" s="106">
        <f t="shared" si="0"/>
        <v>4.17</v>
      </c>
      <c r="L33" s="98">
        <v>0.22989999999999999</v>
      </c>
      <c r="M33" s="98">
        <v>1.1288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20</v>
      </c>
      <c r="C34" s="34" t="s">
        <v>4093</v>
      </c>
      <c r="D34" s="91" t="s">
        <v>3800</v>
      </c>
      <c r="E34" s="130" t="s">
        <v>4069</v>
      </c>
      <c r="F34" s="68">
        <v>45292</v>
      </c>
      <c r="G34" s="41" t="s">
        <v>4056</v>
      </c>
      <c r="H34" s="114">
        <v>84</v>
      </c>
      <c r="I34" s="47" t="s">
        <v>3696</v>
      </c>
      <c r="J34" s="114">
        <v>1531.46</v>
      </c>
      <c r="K34" s="106">
        <f t="shared" si="0"/>
        <v>128642.64</v>
      </c>
      <c r="L34" s="98">
        <v>0.22989999999999999</v>
      </c>
      <c r="M34" s="98">
        <v>1.1288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21</v>
      </c>
      <c r="C35" s="34" t="s">
        <v>4094</v>
      </c>
      <c r="D35" s="91" t="s">
        <v>3776</v>
      </c>
      <c r="E35" s="130">
        <v>101002</v>
      </c>
      <c r="F35" s="68">
        <v>45292</v>
      </c>
      <c r="G35" s="41" t="s">
        <v>4057</v>
      </c>
      <c r="H35" s="114">
        <v>201.6</v>
      </c>
      <c r="I35" s="47" t="s">
        <v>3699</v>
      </c>
      <c r="J35" s="114">
        <v>7.21</v>
      </c>
      <c r="K35" s="106">
        <f t="shared" si="0"/>
        <v>1453.54</v>
      </c>
      <c r="L35" s="98">
        <v>0.22989999999999999</v>
      </c>
      <c r="M35" s="98">
        <v>1.1288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45" x14ac:dyDescent="0.25">
      <c r="A36" s="47"/>
      <c r="B36" s="117">
        <f>IF(AND(G36&lt;&gt;"",H36&gt;0,I36&lt;&gt;"",J36&lt;&gt;0,K36&lt;&gt;0),COUNT($B$11:B35)+1,"")</f>
        <v>22</v>
      </c>
      <c r="C36" s="34" t="s">
        <v>4095</v>
      </c>
      <c r="D36" s="91" t="s">
        <v>4074</v>
      </c>
      <c r="E36" s="130">
        <v>95875</v>
      </c>
      <c r="F36" s="68">
        <v>45292</v>
      </c>
      <c r="G36" s="41" t="s">
        <v>4050</v>
      </c>
      <c r="H36" s="114">
        <v>2520</v>
      </c>
      <c r="I36" s="47" t="s">
        <v>3765</v>
      </c>
      <c r="J36" s="114">
        <v>2.96</v>
      </c>
      <c r="K36" s="106">
        <f t="shared" si="0"/>
        <v>7459.2</v>
      </c>
      <c r="L36" s="98">
        <v>0.22989999999999999</v>
      </c>
      <c r="M36" s="98">
        <v>1.1288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45" x14ac:dyDescent="0.25">
      <c r="A37" s="47"/>
      <c r="B37" s="117">
        <f>IF(AND(G37&lt;&gt;"",H37&gt;0,I37&lt;&gt;"",J37&lt;&gt;0,K37&lt;&gt;0),COUNT($B$11:B36)+1,"")</f>
        <v>23</v>
      </c>
      <c r="C37" s="34" t="s">
        <v>4096</v>
      </c>
      <c r="D37" s="91" t="s">
        <v>3776</v>
      </c>
      <c r="E37" s="130">
        <v>93590</v>
      </c>
      <c r="F37" s="68">
        <v>45292</v>
      </c>
      <c r="G37" s="41" t="s">
        <v>4051</v>
      </c>
      <c r="H37" s="114">
        <v>672</v>
      </c>
      <c r="I37" s="47" t="s">
        <v>3765</v>
      </c>
      <c r="J37" s="114">
        <v>1.17</v>
      </c>
      <c r="K37" s="106">
        <f t="shared" si="0"/>
        <v>786.24</v>
      </c>
      <c r="L37" s="98">
        <v>0.22989999999999999</v>
      </c>
      <c r="M37" s="98">
        <v>1.1288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60" x14ac:dyDescent="0.25">
      <c r="A38" s="47"/>
      <c r="B38" s="117">
        <f>IF(AND(G38&lt;&gt;"",H38&gt;0,I38&lt;&gt;"",J38&lt;&gt;0,K38&lt;&gt;0),COUNT($B$11:B37)+1,"")</f>
        <v>24</v>
      </c>
      <c r="C38" s="34" t="s">
        <v>4097</v>
      </c>
      <c r="D38" s="91" t="s">
        <v>3776</v>
      </c>
      <c r="E38" s="130" t="s">
        <v>4034</v>
      </c>
      <c r="F38" s="68">
        <v>45292</v>
      </c>
      <c r="G38" s="41" t="s">
        <v>4028</v>
      </c>
      <c r="H38" s="114">
        <v>382.41503999999998</v>
      </c>
      <c r="I38" s="47" t="s">
        <v>3693</v>
      </c>
      <c r="J38" s="114">
        <v>1.76</v>
      </c>
      <c r="K38" s="106">
        <f t="shared" si="0"/>
        <v>673.05</v>
      </c>
      <c r="L38" s="98">
        <v>0.22989999999999999</v>
      </c>
      <c r="M38" s="98">
        <v>1.1288</v>
      </c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60" x14ac:dyDescent="0.25">
      <c r="A39" s="47"/>
      <c r="B39" s="117">
        <f>IF(AND(G39&lt;&gt;"",H39&gt;0,I39&lt;&gt;"",J39&lt;&gt;0,K39&lt;&gt;0),COUNT($B$11:B38)+1,"")</f>
        <v>25</v>
      </c>
      <c r="C39" s="34" t="s">
        <v>4098</v>
      </c>
      <c r="D39" s="91" t="s">
        <v>3776</v>
      </c>
      <c r="E39" s="130" t="s">
        <v>4035</v>
      </c>
      <c r="F39" s="68">
        <v>45292</v>
      </c>
      <c r="G39" s="41" t="s">
        <v>4029</v>
      </c>
      <c r="H39" s="114">
        <v>1045.2677759999999</v>
      </c>
      <c r="I39" s="47" t="s">
        <v>3693</v>
      </c>
      <c r="J39" s="114">
        <v>0.69</v>
      </c>
      <c r="K39" s="106">
        <f t="shared" si="0"/>
        <v>721.23</v>
      </c>
      <c r="L39" s="98">
        <v>0.22989999999999999</v>
      </c>
      <c r="M39" s="98">
        <v>1.1288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122" t="s">
        <v>4099</v>
      </c>
      <c r="D40" s="91"/>
      <c r="E40" s="130"/>
      <c r="F40" s="68"/>
      <c r="G40" s="119" t="s">
        <v>4058</v>
      </c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60" x14ac:dyDescent="0.25">
      <c r="A41" s="47"/>
      <c r="B41" s="117">
        <f>IF(AND(G41&lt;&gt;"",H41&gt;0,I41&lt;&gt;"",J41&lt;&gt;0,K41&lt;&gt;0),COUNT($B$11:B40)+1,"")</f>
        <v>26</v>
      </c>
      <c r="C41" s="34" t="s">
        <v>4100</v>
      </c>
      <c r="D41" s="91" t="s">
        <v>3776</v>
      </c>
      <c r="E41" s="130">
        <v>102512</v>
      </c>
      <c r="F41" s="68">
        <v>45292</v>
      </c>
      <c r="G41" s="41" t="s">
        <v>4059</v>
      </c>
      <c r="H41" s="114">
        <v>560</v>
      </c>
      <c r="I41" s="47" t="s">
        <v>3694</v>
      </c>
      <c r="J41" s="114">
        <v>7.02</v>
      </c>
      <c r="K41" s="106">
        <f t="shared" si="0"/>
        <v>3931.2</v>
      </c>
      <c r="L41" s="98">
        <v>0.22989999999999999</v>
      </c>
      <c r="M41" s="98">
        <v>1.1288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60" x14ac:dyDescent="0.25">
      <c r="A42" s="47"/>
      <c r="B42" s="117">
        <f>IF(AND(G42&lt;&gt;"",H42&gt;0,I42&lt;&gt;"",J42&lt;&gt;0,K42&lt;&gt;0),COUNT($B$11:B41)+1,"")</f>
        <v>27</v>
      </c>
      <c r="C42" s="34" t="s">
        <v>4101</v>
      </c>
      <c r="D42" s="91" t="s">
        <v>3776</v>
      </c>
      <c r="E42" s="130">
        <v>102512</v>
      </c>
      <c r="F42" s="68">
        <v>45292</v>
      </c>
      <c r="G42" s="41" t="s">
        <v>4031</v>
      </c>
      <c r="H42" s="114">
        <v>280</v>
      </c>
      <c r="I42" s="47" t="s">
        <v>3694</v>
      </c>
      <c r="J42" s="114">
        <v>7.02</v>
      </c>
      <c r="K42" s="106">
        <f t="shared" si="0"/>
        <v>1965.6</v>
      </c>
      <c r="L42" s="98">
        <v>0.22989999999999999</v>
      </c>
      <c r="M42" s="98">
        <v>1.1288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30" x14ac:dyDescent="0.25">
      <c r="A43" s="47"/>
      <c r="B43" s="117">
        <f>IF(AND(G43&lt;&gt;"",H43&gt;0,I43&lt;&gt;"",J43&lt;&gt;0,K43&lt;&gt;0),COUNT($B$11:B42)+1,"")</f>
        <v>28</v>
      </c>
      <c r="C43" s="34" t="s">
        <v>4100</v>
      </c>
      <c r="D43" s="91" t="s">
        <v>4075</v>
      </c>
      <c r="E43" s="130" t="s">
        <v>4036</v>
      </c>
      <c r="F43" s="68">
        <v>45292</v>
      </c>
      <c r="G43" s="41" t="s">
        <v>4060</v>
      </c>
      <c r="H43" s="114">
        <v>1.1000000000000001</v>
      </c>
      <c r="I43" s="47" t="s">
        <v>3695</v>
      </c>
      <c r="J43" s="114">
        <v>676.9</v>
      </c>
      <c r="K43" s="106">
        <f t="shared" si="0"/>
        <v>744.59</v>
      </c>
      <c r="L43" s="98">
        <v>0.22989999999999999</v>
      </c>
      <c r="M43" s="98">
        <v>1.1288</v>
      </c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30" x14ac:dyDescent="0.25">
      <c r="A44" s="47"/>
      <c r="B44" s="117">
        <f>IF(AND(G44&lt;&gt;"",H44&gt;0,I44&lt;&gt;"",J44&lt;&gt;0,K44&lt;&gt;0),COUNT($B$11:B43)+1,"")</f>
        <v>29</v>
      </c>
      <c r="C44" s="34" t="s">
        <v>4101</v>
      </c>
      <c r="D44" s="91" t="s">
        <v>4075</v>
      </c>
      <c r="E44" s="130">
        <v>5213855</v>
      </c>
      <c r="F44" s="68">
        <v>45292</v>
      </c>
      <c r="G44" s="41" t="s">
        <v>4061</v>
      </c>
      <c r="H44" s="114">
        <v>5</v>
      </c>
      <c r="I44" s="47" t="s">
        <v>3701</v>
      </c>
      <c r="J44" s="114">
        <v>489.21</v>
      </c>
      <c r="K44" s="106">
        <f t="shared" si="0"/>
        <v>2446.0500000000002</v>
      </c>
      <c r="L44" s="98">
        <v>0.22989999999999999</v>
      </c>
      <c r="M44" s="98">
        <v>1.1288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30" x14ac:dyDescent="0.25">
      <c r="A45" s="47"/>
      <c r="B45" s="117">
        <f>IF(AND(G45&lt;&gt;"",H45&gt;0,I45&lt;&gt;"",J45&lt;&gt;0,K45&lt;&gt;0),COUNT($B$11:B44)+1,"")</f>
        <v>30</v>
      </c>
      <c r="C45" s="34" t="s">
        <v>4100</v>
      </c>
      <c r="D45" s="91" t="s">
        <v>4075</v>
      </c>
      <c r="E45" s="130" t="s">
        <v>4070</v>
      </c>
      <c r="F45" s="68">
        <v>45292</v>
      </c>
      <c r="G45" s="41" t="s">
        <v>4062</v>
      </c>
      <c r="H45" s="114">
        <v>0.27</v>
      </c>
      <c r="I45" s="47" t="s">
        <v>3696</v>
      </c>
      <c r="J45" s="114">
        <v>74.36</v>
      </c>
      <c r="K45" s="106">
        <f t="shared" si="0"/>
        <v>20.079999999999998</v>
      </c>
      <c r="L45" s="98">
        <v>0.22989999999999999</v>
      </c>
      <c r="M45" s="98">
        <v>1.1288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30" x14ac:dyDescent="0.25">
      <c r="A46" s="47"/>
      <c r="B46" s="117">
        <f>IF(AND(G46&lt;&gt;"",H46&gt;0,I46&lt;&gt;"",J46&lt;&gt;0,K46&lt;&gt;0),COUNT($B$11:B45)+1,"")</f>
        <v>31</v>
      </c>
      <c r="C46" s="34" t="s">
        <v>4101</v>
      </c>
      <c r="D46" s="91" t="s">
        <v>4075</v>
      </c>
      <c r="E46" s="130" t="s">
        <v>4071</v>
      </c>
      <c r="F46" s="68">
        <v>45292</v>
      </c>
      <c r="G46" s="41" t="s">
        <v>4063</v>
      </c>
      <c r="H46" s="114">
        <v>0.27</v>
      </c>
      <c r="I46" s="47" t="s">
        <v>3696</v>
      </c>
      <c r="J46" s="114">
        <v>511.96</v>
      </c>
      <c r="K46" s="106">
        <f t="shared" si="0"/>
        <v>138.22999999999999</v>
      </c>
      <c r="L46" s="98">
        <v>0.22989999999999999</v>
      </c>
      <c r="M46" s="98">
        <v>1.1288</v>
      </c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s="129" customFormat="1" x14ac:dyDescent="0.25">
      <c r="A47" s="120"/>
      <c r="B47" s="117" t="str">
        <f>IF(AND(G47&lt;&gt;"",H47&gt;0,I47&lt;&gt;"",J47&lt;&gt;0,K47&lt;&gt;0),COUNT($B$11:B46)+1,"")</f>
        <v/>
      </c>
      <c r="C47" s="122" t="s">
        <v>4102</v>
      </c>
      <c r="D47" s="123"/>
      <c r="E47" s="131"/>
      <c r="F47" s="124"/>
      <c r="G47" s="119" t="s">
        <v>4032</v>
      </c>
      <c r="H47" s="125"/>
      <c r="I47" s="120"/>
      <c r="J47" s="125"/>
      <c r="K47" s="126" t="str">
        <f t="shared" si="0"/>
        <v/>
      </c>
      <c r="L47" s="127"/>
      <c r="M47" s="127"/>
      <c r="N47" s="122"/>
      <c r="O47" s="128" t="str">
        <f ca="1">IF(N47="","", INDIRECT("base!"&amp;ADDRESS(MATCH(N47,base!$C$2:'base'!$C$133,0)+1,4,4)))</f>
        <v/>
      </c>
      <c r="P47" s="119"/>
      <c r="Q47" s="128" t="str">
        <f ca="1">IF(P47="","", INDIRECT("base!"&amp;ADDRESS(MATCH(CONCATENATE(N47,"|",P47),base!$G$2:'base'!$G$1817,0)+1,6,4)))</f>
        <v/>
      </c>
      <c r="R47" s="119"/>
    </row>
    <row r="48" spans="1:18" x14ac:dyDescent="0.25">
      <c r="A48" s="47"/>
      <c r="B48" s="117">
        <f>IF(AND(G48&lt;&gt;"",H48&gt;0,I48&lt;&gt;"",J48&lt;&gt;0,K48&lt;&gt;0),COUNT($B$11:B47)+1,"")</f>
        <v>32</v>
      </c>
      <c r="C48" s="34" t="s">
        <v>4043</v>
      </c>
      <c r="D48" s="91" t="s">
        <v>3800</v>
      </c>
      <c r="E48" s="130" t="s">
        <v>4072</v>
      </c>
      <c r="F48" s="68">
        <v>45292</v>
      </c>
      <c r="G48" s="41" t="s">
        <v>4033</v>
      </c>
      <c r="H48" s="114">
        <v>1</v>
      </c>
      <c r="I48" s="47" t="s">
        <v>3710</v>
      </c>
      <c r="J48" s="114">
        <v>5606.25</v>
      </c>
      <c r="K48" s="106">
        <f t="shared" si="0"/>
        <v>5606.25</v>
      </c>
      <c r="L48" s="98">
        <v>0.22989999999999999</v>
      </c>
      <c r="M48" s="98">
        <v>1.1288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/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/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/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s="129" customFormat="1" x14ac:dyDescent="0.25">
      <c r="A54" s="120"/>
      <c r="B54" s="121"/>
      <c r="C54" s="122"/>
      <c r="D54" s="123"/>
      <c r="E54" s="120"/>
      <c r="F54" s="124"/>
      <c r="G54" s="119"/>
      <c r="H54" s="125"/>
      <c r="I54" s="120"/>
      <c r="J54" s="125"/>
      <c r="K54" s="126" t="str">
        <f t="shared" si="0"/>
        <v/>
      </c>
      <c r="L54" s="127"/>
      <c r="M54" s="127"/>
      <c r="N54" s="122"/>
      <c r="O54" s="128" t="str">
        <f ca="1">IF(N54="","", INDIRECT("base!"&amp;ADDRESS(MATCH(N54,base!$C$2:'base'!$C$133,0)+1,4,4)))</f>
        <v/>
      </c>
      <c r="P54" s="119"/>
      <c r="Q54" s="128" t="str">
        <f ca="1">IF(P54="","", INDIRECT("base!"&amp;ADDRESS(MATCH(CONCATENATE(N54,"|",P54),base!$G$2:'base'!$G$1817,0)+1,6,4)))</f>
        <v/>
      </c>
      <c r="R54" s="119"/>
    </row>
    <row r="55" spans="1:18" x14ac:dyDescent="0.25">
      <c r="A55" s="47"/>
      <c r="B55" s="117"/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/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/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/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/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/>
      <c r="C60" s="34"/>
      <c r="D60" s="91"/>
      <c r="E60" s="47"/>
      <c r="F60" s="68"/>
      <c r="G60" s="119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/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/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/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/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/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/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/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/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/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/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9" t="s">
        <v>3679</v>
      </c>
      <c r="B1" s="150"/>
      <c r="C1" s="150"/>
      <c r="D1" s="150"/>
      <c r="E1" s="150"/>
      <c r="F1" s="150"/>
      <c r="G1" s="150"/>
      <c r="H1" s="151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75" t="str">
        <f>IF(Identificação!B2=0,"",Identificação!B2)</f>
        <v>Concorrência Lei 14.133/21 Presencial</v>
      </c>
      <c r="D2" s="175"/>
      <c r="E2" s="28" t="s">
        <v>151</v>
      </c>
      <c r="F2" s="29">
        <f>IF(Identificação!E2=0,"",Identificação!E2)</f>
        <v>12</v>
      </c>
      <c r="G2" s="28" t="s">
        <v>152</v>
      </c>
      <c r="H2" s="30">
        <f>IF(Identificação!G2=0,"",Identificação!G2)</f>
        <v>2024</v>
      </c>
      <c r="I2" s="103"/>
      <c r="J2" s="103"/>
      <c r="K2" s="2"/>
    </row>
    <row r="3" spans="1:12" s="27" customFormat="1" ht="30.75" customHeight="1" thickBot="1" x14ac:dyDescent="0.3">
      <c r="A3" s="158" t="s">
        <v>153</v>
      </c>
      <c r="B3" s="159"/>
      <c r="C3" s="160" t="str">
        <f>IF(Identificação!B3=0,"",Identificação!B3)</f>
        <v>Pavimentação e Sinalização Rua Angelo Girardi</v>
      </c>
      <c r="D3" s="160"/>
      <c r="E3" s="160"/>
      <c r="F3" s="160"/>
      <c r="G3" s="160"/>
      <c r="H3" s="161"/>
      <c r="I3" s="103"/>
      <c r="J3" s="103"/>
    </row>
    <row r="4" spans="1:12" s="27" customFormat="1" ht="15.75" thickBot="1" x14ac:dyDescent="0.3">
      <c r="A4" s="18" t="s">
        <v>3791</v>
      </c>
      <c r="B4" s="26"/>
      <c r="C4" s="141"/>
      <c r="D4" s="141"/>
      <c r="E4" s="141"/>
      <c r="F4" s="141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76" t="str">
        <f>IF(Identificação!B5=0,"",Identificação!B5)</f>
        <v>Obras e Serviços de Engenharia</v>
      </c>
      <c r="D5" s="177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73">
        <f>SUMIFS(H12:H39953,B12:B39953,"&gt;0",H12:H39953,"&lt;&gt;0")</f>
        <v>0</v>
      </c>
      <c r="D6" s="174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9" t="s">
        <v>3754</v>
      </c>
      <c r="B10" s="169" t="s">
        <v>3755</v>
      </c>
      <c r="C10" s="169" t="s">
        <v>3677</v>
      </c>
      <c r="D10" s="145" t="s">
        <v>3756</v>
      </c>
      <c r="E10" s="178" t="s">
        <v>171</v>
      </c>
      <c r="F10" s="179"/>
      <c r="G10" s="179"/>
      <c r="H10" s="179"/>
      <c r="I10" s="179"/>
      <c r="J10" s="179"/>
      <c r="K10" s="179"/>
    </row>
    <row r="11" spans="1:12" customFormat="1" ht="45" x14ac:dyDescent="0.25">
      <c r="A11" s="170"/>
      <c r="B11" s="170"/>
      <c r="C11" s="170"/>
      <c r="D11" s="146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1.1.</v>
      </c>
      <c r="D12" s="54" t="str">
        <f>IF('Orçamento-base'!G12&gt;0,'Orçamento-base'!G12,"")</f>
        <v>ADMINISTRAÇÃO LOCAL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1</v>
      </c>
      <c r="C13" s="66" t="str">
        <f>IF('Orçamento-base'!C13&gt;0,'Orçamento-base'!C13,"")</f>
        <v xml:space="preserve">1.1.1. </v>
      </c>
      <c r="D13" s="54" t="str">
        <f>IF('Orçamento-base'!G13&gt;0,'Orçamento-base'!G13,"")</f>
        <v>ENGENHEIRO CIVIL PLENO</v>
      </c>
      <c r="E13" s="116">
        <f>IF('Orçamento-base'!H13&gt;0,'Orçamento-base'!H13,"")</f>
        <v>20</v>
      </c>
      <c r="F13" s="54" t="str">
        <f>IF('Orçamento-base'!I13&gt;0,'Orçamento-base'!I13,"")</f>
        <v>h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2024-04-29T19:15:49Z</dcterms:modified>
</cp:coreProperties>
</file>