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orçamento" sheetId="1" r:id="rId1"/>
    <sheet name="cronograma" sheetId="4" r:id="rId2"/>
    <sheet name="bdi" sheetId="3" r:id="rId3"/>
    <sheet name="composições" sheetId="5" r:id="rId4"/>
  </sheets>
  <externalReferences>
    <externalReference r:id="rId5"/>
    <externalReference r:id="rId6"/>
  </externalReferences>
  <definedNames>
    <definedName name="_xlnm.Print_Area" localSheetId="2">bdi!$B$2:$K$37</definedName>
    <definedName name="_xlnm.Print_Area" localSheetId="1">cronograma!$B$1:$K$41</definedName>
    <definedName name="_xlnm.Print_Area" localSheetId="0">orçamento!$A$1:$K$62</definedName>
    <definedName name="_xlnm.Database">TEXT(Import.DataBase,"mm-aaaa")</definedName>
    <definedName name="CRONO.MaxParc" hidden="1">[1]CRONO!$G1048576+[1]CRONO!A1</definedName>
    <definedName name="Dados.Lista.BDI">[2]DADOS!$T$37:$X$37</definedName>
    <definedName name="DESONERACAO" hidden="1">IF(OR(Import.Desoneracao="DESONERADO",Import.Desoneracao="SIM"),"SIM","NÃO")</definedName>
    <definedName name="EMPRESAS" hidden="1">OFFSET(composições!$B$26,1,0):OFFSET(composições!$F$28,-1,0)</definedName>
    <definedName name="err">SUMIF(OFFSET(orçamento!#REF!,1,0,orçamento!$A1),"S",OFFSET(orçamento!A1,1,0,orçamento!$A1))</definedName>
    <definedName name="Excel_BuiltIn_Database" hidden="1">TEXT(Import.DataBase,"mm-aaaa")</definedName>
    <definedName name="FEF" hidden="1">ROUND(orçamento!$T1*orçamento!$W1,15-13*orçamento!$AF$11)</definedName>
    <definedName name="fsfs">IF(ISNUMBER([2]PO!linhaSINAPIxls),INDEX(INDIRECT("'[Referência "&amp;_xlnm.Database&amp;".xls]Banco'!$b:$g"),[2]PO!linhaSINAPIxls,3),"")</definedName>
    <definedName name="ftesre">ROUND(orçamento!$S1,15-13*orçamento!#REF!)</definedName>
    <definedName name="Import.DataBase">[2]DADOS!$A$38</definedName>
    <definedName name="Import.DescLote" hidden="1">[1]DADOS!$F$17</definedName>
    <definedName name="Import.Desoneracao" hidden="1">OFFSET([1]DADOS!$G$18,0,-1)</definedName>
    <definedName name="Import.RespOrçamento" hidden="1">[1]DADOS!$F$22:$F$24</definedName>
    <definedName name="Import.TipoArredondamento" hidden="1">[1]DADOS!$F$31</definedName>
    <definedName name="INDICES" hidden="1">OFFSET(composições!$B$21,1,0):OFFSET(composições!$G$25,-1,0)</definedName>
    <definedName name="ORÇAMENTO.BancoRef" hidden="1">orçamento!$F$8</definedName>
    <definedName name="ORÇAMENTO.CustoUnitario" hidden="1">ROUND(#REF!,15-13*#REF!)</definedName>
    <definedName name="ORÇAMENTO.PrecoUnitarioLicitado" hidden="1">#REF!</definedName>
    <definedName name="PO.CustoUnitario">ROUND(orçamento!$Q1,15-13*orçamento!#REF!)</definedName>
    <definedName name="PO.PrecoUnitario">ROUND(orçamento!$S1,15-13*orçamento!#REF!)</definedName>
    <definedName name="PO.Quantidade">ROUND(orçamento!$P1,15-13*orçamento!$X$5)</definedName>
    <definedName name="ref" hidden="1">IF(ISNUMBER(orçamento!$AF1),OFFSET(INDIRECT(ORÇAMENTO.BancoRef),orçamento!$AF1-1,3,1),orçamento!$AF1)</definedName>
    <definedName name="Referencia.Descricao">IF(ISNUMBER([2]PO!linhaSINAPIxls),INDEX(INDIRECT("'[Referência "&amp;_xlnm.Database&amp;".xls]Banco'!$b:$g"),[2]PO!linhaSINAPIxls,3),"")</definedName>
    <definedName name="Referencia.Unidade">IF(ISNUMBER([2]PO!linhaSINAPIxls),INDEX(INDIRECT("'[Referência "&amp;_xlnm.Database&amp;".xls]Banco'!$b:$g"),[2]PO!linhaSINAPIxls,4),"")</definedName>
    <definedName name="rgr">ROUND(PO.Quantidade*ftesre,15-13*orçamento!#REF!)</definedName>
    <definedName name="SomaAgrup">SUMIF(OFFSET(orçamento!#REF!,1,0,orçamento!$A1),"S",OFFSET(orçamento!A1,1,0,orçamento!$A1))</definedName>
    <definedName name="TIPOORCAMENTO" hidden="1">IF(VALUE([1]MENU!$O$3)=2,"Licitado","Proposto")</definedName>
    <definedName name="TipoOrçamento">"BASE"</definedName>
    <definedName name="_xlnm.Print_Titles" localSheetId="0">orçamento!$1:$8</definedName>
    <definedName name="trr">SUMIF(OFFSET(orçamento!#REF!,1,0,orçamento!$A1),"S",OFFSET(orçamento!A1,1,0,orçamento!$A1))</definedName>
    <definedName name="VTOTAL1">ROUND(PO.Quantidade*PO.PrecoUnitario,15-13*orçamento!#REF!)</definedName>
  </definedNames>
  <calcPr calcId="145621"/>
</workbook>
</file>

<file path=xl/calcChain.xml><?xml version="1.0" encoding="utf-8"?>
<calcChain xmlns="http://schemas.openxmlformats.org/spreadsheetml/2006/main">
  <c r="E92" i="5" l="1"/>
  <c r="G20" i="3" l="1"/>
  <c r="G18" i="3"/>
  <c r="G19" i="3"/>
  <c r="D26" i="4" l="1"/>
  <c r="G24" i="4"/>
  <c r="G26" i="4" s="1"/>
  <c r="D24" i="4"/>
  <c r="I27" i="4" l="1"/>
  <c r="J27" i="4"/>
  <c r="Q50" i="1" l="1"/>
  <c r="D9" i="4" l="1"/>
  <c r="G9" i="4"/>
  <c r="D29" i="4" s="1"/>
  <c r="G21" i="4"/>
  <c r="K22" i="4" s="1"/>
  <c r="G19" i="4"/>
  <c r="K20" i="4" s="1"/>
  <c r="G17" i="4"/>
  <c r="J18" i="4" s="1"/>
  <c r="G15" i="4"/>
  <c r="G13" i="4"/>
  <c r="I14" i="4" s="1"/>
  <c r="K9" i="1"/>
  <c r="D21" i="4"/>
  <c r="D19" i="4"/>
  <c r="D17" i="4"/>
  <c r="D15" i="4"/>
  <c r="D13" i="4"/>
  <c r="D11" i="4"/>
  <c r="J47" i="1"/>
  <c r="K47" i="1" s="1"/>
  <c r="J48" i="1"/>
  <c r="K48" i="1" s="1"/>
  <c r="J49" i="1"/>
  <c r="K49" i="1" s="1"/>
  <c r="J50" i="1"/>
  <c r="K50" i="1" s="1"/>
  <c r="J51" i="1"/>
  <c r="K51" i="1"/>
  <c r="J52" i="1"/>
  <c r="K52" i="1"/>
  <c r="J53" i="1"/>
  <c r="K53" i="1" s="1"/>
  <c r="J46" i="1"/>
  <c r="K46" i="1" s="1"/>
  <c r="J43" i="1"/>
  <c r="K43" i="1" s="1"/>
  <c r="K42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35" i="1"/>
  <c r="K35" i="1" s="1"/>
  <c r="J34" i="1"/>
  <c r="K34" i="1" s="1"/>
  <c r="J32" i="1"/>
  <c r="K32" i="1" s="1"/>
  <c r="J31" i="1"/>
  <c r="K31" i="1" s="1"/>
  <c r="J30" i="1"/>
  <c r="K30" i="1" s="1"/>
  <c r="J29" i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19" i="1"/>
  <c r="K19" i="1" s="1"/>
  <c r="J18" i="1"/>
  <c r="K18" i="1" s="1"/>
  <c r="J17" i="1"/>
  <c r="K17" i="1" s="1"/>
  <c r="K29" i="1"/>
  <c r="J15" i="1"/>
  <c r="K15" i="1" s="1"/>
  <c r="K14" i="1" s="1"/>
  <c r="J11" i="1"/>
  <c r="J13" i="1"/>
  <c r="J12" i="1"/>
  <c r="J14" i="4" l="1"/>
  <c r="J29" i="4" s="1"/>
  <c r="J30" i="4" s="1"/>
  <c r="K14" i="4"/>
  <c r="K16" i="4"/>
  <c r="I18" i="4"/>
  <c r="K45" i="1"/>
  <c r="K44" i="1" s="1"/>
  <c r="K16" i="1"/>
  <c r="K20" i="1"/>
  <c r="K33" i="1"/>
  <c r="K29" i="4" l="1"/>
  <c r="K30" i="4" s="1"/>
  <c r="K13" i="1"/>
  <c r="K12" i="1"/>
  <c r="K11" i="1"/>
  <c r="I7" i="1"/>
  <c r="H7" i="1"/>
  <c r="K10" i="1" l="1"/>
  <c r="K8" i="1"/>
  <c r="G11" i="4" l="1"/>
  <c r="I12" i="4" s="1"/>
  <c r="I29" i="4" s="1"/>
  <c r="I30" i="4" s="1"/>
  <c r="B26" i="3"/>
  <c r="F23" i="3"/>
  <c r="J5" i="3"/>
  <c r="F24" i="3" s="1"/>
  <c r="I31" i="4" l="1"/>
  <c r="I32" i="4" s="1"/>
  <c r="K31" i="4"/>
  <c r="K32" i="4" s="1"/>
  <c r="J31" i="4"/>
  <c r="J32" i="4" s="1"/>
  <c r="E23" i="3"/>
  <c r="B28" i="3"/>
</calcChain>
</file>

<file path=xl/sharedStrings.xml><?xml version="1.0" encoding="utf-8"?>
<sst xmlns="http://schemas.openxmlformats.org/spreadsheetml/2006/main" count="667" uniqueCount="295">
  <si>
    <t>PREFEITURA MUNICIPAL DE COTIPORÃ</t>
  </si>
  <si>
    <t>Proponente: Prefeitura Municipal de Cotiporã</t>
  </si>
  <si>
    <t>Município: Cotiporã/RS</t>
  </si>
  <si>
    <t>PLANILHA ORÇAMENTÁRIA</t>
  </si>
  <si>
    <t>TIPO DE OBRA DO EMPREENDIMENTO</t>
  </si>
  <si>
    <t>DESONERAÇÃO</t>
  </si>
  <si>
    <t>Construção de Praças Urbanas, Rodovias, Ferrovias e recapeamento e pavimentação de vias urbanas</t>
  </si>
  <si>
    <t>Conforme legislação tributária municipal, definir estimativa de percentual da base de cálculo para o ISS:</t>
  </si>
  <si>
    <t>Sobre a base de cálculo, definir a respectiva alíquota do ISS (entre 2% e 5%):</t>
  </si>
  <si>
    <t>Itens</t>
  </si>
  <si>
    <t>Siglas</t>
  </si>
  <si>
    <t>% Adotado</t>
  </si>
  <si>
    <t>Situação</t>
  </si>
  <si>
    <t>1º Quartil</t>
  </si>
  <si>
    <t>Médio</t>
  </si>
  <si>
    <t>3º Quartil</t>
  </si>
  <si>
    <t>-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</si>
  <si>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</si>
  <si>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</si>
  <si>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</si>
  <si>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</si>
  <si>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</si>
  <si>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</si>
  <si>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
(Fórmula Acórdão TCU)</t>
  </si>
  <si>
    <t>BDI PAD</t>
  </si>
  <si>
    <t>Os valores de BDI foram calculados com o emprego da fórmula:</t>
  </si>
  <si>
    <t xml:space="preserve"> - 1</t>
  </si>
  <si>
    <t>Local</t>
  </si>
  <si>
    <t>Data</t>
  </si>
  <si>
    <t>Responsável Técnico</t>
  </si>
  <si>
    <t>Nome:</t>
  </si>
  <si>
    <t>Título:</t>
  </si>
  <si>
    <t>OK</t>
  </si>
  <si>
    <t>Administração Central</t>
  </si>
  <si>
    <t>Seguro e Garantia</t>
  </si>
  <si>
    <t>Risco</t>
  </si>
  <si>
    <t>Despesas Financeiras</t>
  </si>
  <si>
    <t>Lucro</t>
  </si>
  <si>
    <t>AC</t>
  </si>
  <si>
    <t>SG</t>
  </si>
  <si>
    <t>R</t>
  </si>
  <si>
    <t>DF</t>
  </si>
  <si>
    <t>L</t>
  </si>
  <si>
    <t>QUADRO DE COMPOSIÇÃO DO BDI</t>
  </si>
  <si>
    <t>Camila Schmitt Caccia</t>
  </si>
  <si>
    <t>Engª Civil</t>
  </si>
  <si>
    <t>Cotiporã</t>
  </si>
  <si>
    <t>Item</t>
  </si>
  <si>
    <t>Descrição</t>
  </si>
  <si>
    <t>1.</t>
  </si>
  <si>
    <t/>
  </si>
  <si>
    <t>Valor (R$)</t>
  </si>
  <si>
    <t>Parcelas:</t>
  </si>
  <si>
    <t>% Período:</t>
  </si>
  <si>
    <t>1.1.</t>
  </si>
  <si>
    <t>1.2.</t>
  </si>
  <si>
    <t>ADMINISTRAÇÃO DE OBRA</t>
  </si>
  <si>
    <t>1.3.</t>
  </si>
  <si>
    <t>1.4.</t>
  </si>
  <si>
    <t>1.5.</t>
  </si>
  <si>
    <t>1.6.</t>
  </si>
  <si>
    <t>Período:</t>
  </si>
  <si>
    <t>Acumulado:</t>
  </si>
  <si>
    <t>%:</t>
  </si>
  <si>
    <t>Fonte</t>
  </si>
  <si>
    <t>Código</t>
  </si>
  <si>
    <t>Unidade</t>
  </si>
  <si>
    <t>Quantidade</t>
  </si>
  <si>
    <t>Preço Unitário (com BDI) (R$)</t>
  </si>
  <si>
    <t>Preço Total
(R$)</t>
  </si>
  <si>
    <t>SINAPI</t>
  </si>
  <si>
    <t>BDI 1</t>
  </si>
  <si>
    <t>103689</t>
  </si>
  <si>
    <t>SINAPI-I</t>
  </si>
  <si>
    <t>03</t>
  </si>
  <si>
    <t>02</t>
  </si>
  <si>
    <t>01</t>
  </si>
  <si>
    <t>CONCRETAGEM DE VIGAS E LAJES, FCK=30 MPA, PARA LAJES MACIÇAS OU NERVURADAS COM USO DE BOMBA - LANÇAMENTO, ADENSAMENTO E ACABAMENTO. AF_02/2022_PS - MURETAS</t>
  </si>
  <si>
    <t>FORNECIMENTO E INSTALAÇÃO DE PLACA DE OBRA COM CHAPA GALVANIZADA E ESTRUTURA DE MADEIRA. AF_03/2022_PS</t>
  </si>
  <si>
    <t>1.1</t>
  </si>
  <si>
    <t>1.1.1.</t>
  </si>
  <si>
    <t>1.2</t>
  </si>
  <si>
    <t>M2</t>
  </si>
  <si>
    <t>M</t>
  </si>
  <si>
    <t>M3</t>
  </si>
  <si>
    <t xml:space="preserve">M3    </t>
  </si>
  <si>
    <t>1.3</t>
  </si>
  <si>
    <t>1.4</t>
  </si>
  <si>
    <t>1.5</t>
  </si>
  <si>
    <t>1.6</t>
  </si>
  <si>
    <t>Total</t>
  </si>
  <si>
    <t xml:space="preserve">CRONOGRAMA </t>
  </si>
  <si>
    <t>DATA BASE: 05-24 (N DES.)</t>
  </si>
  <si>
    <t>Lote</t>
  </si>
  <si>
    <t>BDI 1 = 21,82%</t>
  </si>
  <si>
    <t>SERVIÇOS PRELIMINARES</t>
  </si>
  <si>
    <t>DRENAGEM</t>
  </si>
  <si>
    <t>Sarjeta triangular de concreto - STC 100-20 moldada no local com extrusora e concreto usinado - escavação mecânica - areia e brita comerciais</t>
  </si>
  <si>
    <t>PAVIMENTAÇÃO</t>
  </si>
  <si>
    <t>SINALIZAÇÃO</t>
  </si>
  <si>
    <t>Placa em aço nº 16 galvanizado com película retrorrefletiva tipo III + III - confecção</t>
  </si>
  <si>
    <t>DESMOBILIZAÇÃO</t>
  </si>
  <si>
    <t>TRANSPORTE COM CAMINHÃO BASCULANTE DE 10M³, EM VIA URBANA PAVIMENTADA - Relativo ao acréscimo em 44,00km entre a usina mais próxima e a obra, para o item 5.11, devido a atual condições das estradas</t>
  </si>
  <si>
    <t>LIMPEZA DE VALA DE DRENAGEM</t>
  </si>
  <si>
    <t>MOBILIZAÇAO DE EQUIPAMENTOS</t>
  </si>
  <si>
    <t>LOCAÇÃO TOPOGRÁFICA RESTANTE  DE 1.049,83 m. Considerado 20h de topógrafo (SINAPI 90781)</t>
  </si>
  <si>
    <t>ADMINISTRAÇÃO LOCAL</t>
  </si>
  <si>
    <t>EXECUÇÃO E COMPACTAÇÃO DE BASE E OU SUB BASE PARA PAVIMENTAÇÃO DE BRITA GRADUADA SIMPLES - EXCLUSIVE CARGA E TRANSPORTE. AF_11/2019</t>
  </si>
  <si>
    <t>TRANSPORTE COM CAMINHÃO BASCULANTE DE 18 M³, EM VIA URBANA PAVIMENTADA, DMT ATÉ 30 KM (UNIDADE: M3XKM). AF_07/2020</t>
  </si>
  <si>
    <t>TRANSPORTE COM CAMINHÃO BASCULANTE DE 18 M³, EM VIA URBANA PAVIMENTADA, ADICIONAL PARA DMT EXCEDENTE A 30 KM (UNIDADE: M3XKM). AF_07/2020</t>
  </si>
  <si>
    <t>ATERRO MECANIZADO DE VALA COM RETROESCAVADEIRA (CAPACIDADE DA CAÇAMBA DA RETRO: 0,26 M³ / POTÊNCIA: 88 HP), LARGURA ATÉ 1,5 M, PROFUNDIDADE ATÉ 1,5 M, COM SOLO ARGILO-ARENOSO. AF_08/2023</t>
  </si>
  <si>
    <t>EXECUÇÃO DE IMPRIMAÇÃO COM ASFLATO DILUIDO CM-30. AF_11/2019 - CONFORME CATALOGO DE COMPOSIÇÃO ANALÍTICA SEM PREÇO CAIXA_05/2021</t>
  </si>
  <si>
    <t>TRANSPORTE COM CAMINHÃO TANQUE DE TRANSPORTE DE MATERIAL ASFÁLTICO DE 30000 L, EM VIA URBANA PAVIMENTADA, DMT ATÉ 30KM (UNIDADE: TXKM). AF_07/2020</t>
  </si>
  <si>
    <t>TRANSPORTE COM CAMINHÃO TANQUE DE TRANSPORTE DE MATERIAL ASFÁLTICO DE 30000 L, EM VIA URBANA PAVIMENTADA, ADICIONAL PARA DMT EXCEDENTE A 30 KM (UNIDADE: TXKM). AF_07/2020</t>
  </si>
  <si>
    <t>EXECUÇÃO DE PINTURA DE LIGAÇÃO COM EMULSÃO ASFÁLTICA RR-2C. AF_11/2019</t>
  </si>
  <si>
    <t>EXECUÇÃO DE PAVIMENTO COM APLICAÇÃO DE CONCRETO ASFÁLTICO, CAMADA DE ROLAMENTO - EXCLUSIVE CARGA E TRANSPORTE. AF_11/2019 - CBUQ EM USINA PRÓPRIA - BASEADO NA COMPOSIÇÃO 95995</t>
  </si>
  <si>
    <t>TRANSPORTE COM CAMINHÃO BASCULANTE DE 10 M³, EM VIA URBANA PAVIMENTADA, DMT ATÉ 30 KM (UNIDADE: M3XKM). AF_07/2020</t>
  </si>
  <si>
    <t>TRANSPORTE COM CAMINHÃO BASCULANTE DE 10 M³, EM VIA URBANA PAVIMENTADA, ADICIONAL PARA DMT EXCEDENTE A 30 KM (UNIDADE: M3XKM). AF_07/2020</t>
  </si>
  <si>
    <t>CARGA DE MISTURA ASFÁLTICA EM CAMINHÃO BASCULANTE 10 M³ (UNIDADE: M3). AF_07/2020</t>
  </si>
  <si>
    <t>PINTURA DE EIXO VIÁRIO SOBRE ASFALTO COM TINTA RETRORREFLETIVA A BASE DE RESINA ACRÍLICA COM MICROESFERAS DE VIDRO, APLICAÇÃO MECÂNICA COM DEMARCADORA AUTOPROPELIDA. AF_05/2021</t>
  </si>
  <si>
    <t>TUBO DE AÇO GALVANIZADO COM COSTURA, CLASSE MÉDIA, CONEXÃO RANHURADA, DN 50 (2"), INSTALADO EM PRUMADAS - FORNECIMENTO E INSTALAÇÃO. AF_10/2020</t>
  </si>
  <si>
    <t>ESCAVAÇÃO MANUAL PARA BLOCO DE COROAMENTO OU SAPATA (SEM ESCAVAÇÃO PARA COLOCAÇÃO DE FÔRMAS). AF_01/2024</t>
  </si>
  <si>
    <t>LANÇAMENTO COM USO DE BALDES, ADENSAMENTO E ACABAMENTO DE CONCRETO EM ESTRUTURAS. AF_02/2022</t>
  </si>
  <si>
    <t>DESMOBILIZAÇAO DE EQUIPAMENTOS</t>
  </si>
  <si>
    <t>08</t>
  </si>
  <si>
    <t>96396</t>
  </si>
  <si>
    <t>95877</t>
  </si>
  <si>
    <t>95427</t>
  </si>
  <si>
    <t>2003259</t>
  </si>
  <si>
    <t>2003955</t>
  </si>
  <si>
    <t>94316</t>
  </si>
  <si>
    <t>05</t>
  </si>
  <si>
    <t>102330</t>
  </si>
  <si>
    <t>102331</t>
  </si>
  <si>
    <t>06</t>
  </si>
  <si>
    <t>04</t>
  </si>
  <si>
    <t>95875</t>
  </si>
  <si>
    <t>93590</t>
  </si>
  <si>
    <t>100986</t>
  </si>
  <si>
    <t>102512</t>
  </si>
  <si>
    <t>5213418</t>
  </si>
  <si>
    <t>92335</t>
  </si>
  <si>
    <t>96522</t>
  </si>
  <si>
    <t>94963</t>
  </si>
  <si>
    <t>103670</t>
  </si>
  <si>
    <t>4915710</t>
  </si>
  <si>
    <t>Composição</t>
  </si>
  <si>
    <t>SICRO</t>
  </si>
  <si>
    <t>Sarjeta triangular de concreto - STC 125-25 moldada no local com extrusora e concreto usinado - escavação mecânica - areia e brita comerciais</t>
  </si>
  <si>
    <t>1.1.2.</t>
  </si>
  <si>
    <t>1.1.3.</t>
  </si>
  <si>
    <t>1.2.1.</t>
  </si>
  <si>
    <t>1.4.1.</t>
  </si>
  <si>
    <t>1.4.2.</t>
  </si>
  <si>
    <t>1.4.3.</t>
  </si>
  <si>
    <t>1.5.1.</t>
  </si>
  <si>
    <t>1.5.2.</t>
  </si>
  <si>
    <t>1.5.3.</t>
  </si>
  <si>
    <t>1.5.4.</t>
  </si>
  <si>
    <t>1.5.5.</t>
  </si>
  <si>
    <t>1.5.6.</t>
  </si>
  <si>
    <t>1.5.7.</t>
  </si>
  <si>
    <t>1.5.8.</t>
  </si>
  <si>
    <t>1.6.1.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</si>
  <si>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</si>
  <si>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</si>
  <si>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</si>
  <si>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</si>
  <si>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</si>
  <si>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</si>
  <si>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</si>
  <si>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</si>
  <si>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</si>
  <si>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</si>
  <si>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 xml:space="preserve">M2    </t>
  </si>
  <si>
    <t>UNIDADE</t>
  </si>
  <si>
    <t>M3XKM</t>
  </si>
  <si>
    <t>TXKM</t>
  </si>
  <si>
    <t>SERVIÇOS A SEREM REFEITOS/ADICIONAIS</t>
  </si>
  <si>
    <t>SERVIÇOS REMANESCENTES DO CONTRATO ORIGINAL (Contrato de Repasse 923551/2021 CEF)</t>
  </si>
  <si>
    <t>SERVIÇOS ADICIONAIS AO CONTRATO ORIGINAL</t>
  </si>
  <si>
    <t>Estrada Ivo Da Rosa Km 3 + 250,00 a 5 + 443,83</t>
  </si>
  <si>
    <t>LOCALIDADE SINAPI: PORTO ALEGRE</t>
  </si>
  <si>
    <t>Cotiporã, 17 de julho de 2024.</t>
  </si>
  <si>
    <t>Engª Camila Schmitt Caccia</t>
  </si>
  <si>
    <t>CREA RS 190280</t>
  </si>
  <si>
    <t>________________________________________</t>
  </si>
  <si>
    <t xml:space="preserve">Obra: </t>
  </si>
  <si>
    <t>PAVIMENTAÇÃO ASFÁLTICA EM CBUQ, DRENAGEM PLUVIAL E SINALIZAÇAO VERTICAL E HORIZONTAL NA ESTRADA IVO DA ROSA, TRECHO KM 3 + 250,00 A KM 5 + 443,83 - SERVIÇOS REMANESCENTES</t>
  </si>
  <si>
    <t xml:space="preserve">Lote </t>
  </si>
  <si>
    <t>1.3.1.</t>
  </si>
  <si>
    <t>1.4.4.</t>
  </si>
  <si>
    <t>1.4.5.</t>
  </si>
  <si>
    <t>1.4.6.</t>
  </si>
  <si>
    <t>1.4.7.</t>
  </si>
  <si>
    <t>1.4.8.</t>
  </si>
  <si>
    <t>1.4.9.</t>
  </si>
  <si>
    <t>1.4.10.</t>
  </si>
  <si>
    <t>1.4.11.</t>
  </si>
  <si>
    <t>1.4.12.</t>
  </si>
  <si>
    <t>R$ Período:</t>
  </si>
  <si>
    <t>2.1</t>
  </si>
  <si>
    <t>Obra/Serviço: PAVIMENTAÇÃO ASFÁLTICA EM CBUQ, DRENAGEM PLUVIAL E SINALIZAÇAO VERTICAL E HORIZONTAL NA ESTRADA IVO DA ROSA, TRECHO KM 3 + 250,00 A KM 5 + 443,83 - SERVIÇOS REMANESCENTES</t>
  </si>
  <si>
    <t>17 de julho de 2024</t>
  </si>
  <si>
    <t>FONTE</t>
  </si>
  <si>
    <t>CÓDIGO</t>
  </si>
  <si>
    <t>DESCRIÇÃO</t>
  </si>
  <si>
    <t>COEFIC.</t>
  </si>
  <si>
    <t>90778</t>
  </si>
  <si>
    <t>90776</t>
  </si>
  <si>
    <t>95632</t>
  </si>
  <si>
    <t>6880</t>
  </si>
  <si>
    <t>90693</t>
  </si>
  <si>
    <t>5837</t>
  </si>
  <si>
    <t>89876</t>
  </si>
  <si>
    <t>83362</t>
  </si>
  <si>
    <t>5901</t>
  </si>
  <si>
    <t>COMPOSIÇÃO</t>
  </si>
  <si>
    <t>07</t>
  </si>
  <si>
    <t>5835</t>
  </si>
  <si>
    <t>88314</t>
  </si>
  <si>
    <t>91386</t>
  </si>
  <si>
    <t>95631</t>
  </si>
  <si>
    <t>96155</t>
  </si>
  <si>
    <t>96157</t>
  </si>
  <si>
    <t>96463</t>
  </si>
  <si>
    <t>96464</t>
  </si>
  <si>
    <t>91486</t>
  </si>
  <si>
    <t>88316</t>
  </si>
  <si>
    <t>89036</t>
  </si>
  <si>
    <t>89035</t>
  </si>
  <si>
    <t>5841</t>
  </si>
  <si>
    <t>5839</t>
  </si>
  <si>
    <t>COTAÇÃO</t>
  </si>
  <si>
    <t>USINAGEM DE CONCRETO ASFÁLTICO COM CAP 50/70, PARA CAMADA DE ROLAMENTO, PADRÃO DNIT FAIXA C, EM USINA DE ASFALTO CONTÍNUA DE 80 TON/H. AF_03/2020</t>
  </si>
  <si>
    <t>T</t>
  </si>
  <si>
    <t>90781</t>
  </si>
  <si>
    <t>ENGENHEIRO CIVIL DE OBRA PLENO COM ENCARGOS COMPLEMENTARES</t>
  </si>
  <si>
    <t>H</t>
  </si>
  <si>
    <t>ENCARREGADO GERAL COM ENCARGOS COMPLEMENTARES</t>
  </si>
  <si>
    <t>ROLO COMPACTADOR VIBRATORIO TANDEM, ACO LISO, POTENCIA 125 HP, PESO SEM/COM LASTRO 10,20/11,65 T, LARGURA DE TRABALHO 1,73 M - CHI DIURNO. AF_11/2016</t>
  </si>
  <si>
    <t>CHI</t>
  </si>
  <si>
    <t>ROLO COMPACTADOR DE PNEUS ESTÁTICO, PRESSÃO VARIÁVEL, POTÊNCIA 111 HP, PESO SEM/COM LASTRO 9,5 / 26 T, LARGURA DE TRABALHO 1,90 M - CHI DIURNO. AF_07/2014</t>
  </si>
  <si>
    <t>MINICARREGADEIRA SOBRE RODAS, POTÊNCIA LÍQUIDA DE 47 HP, CAPACIDADE NOMINAL DE OPERAÇÃO DE 646 KG - CHI DIURNO. AF_06/2015</t>
  </si>
  <si>
    <t>VIBROACABADORA DE ASFALTO SOBRE ESTEIRAS, LARGURA DE PAVIMENTAÇÃO 1,90 M A 5,30 M, POTÊNCIA 105 HP CAPACIDADE 450 T/H - CHI DIURNO. AF_11/2014</t>
  </si>
  <si>
    <t>CAMINHÃO BASCULANTE 14 M3, COM CAVALO MECÂNICO DE CAPACIDADE MÁXIMA DE TRAÇÃO COMBINADO DE 36000 KG, POTÊNCIA 286 CV, INCLUSIVE SEMIREBOQUE COM CAÇAMBA METÁLICA - CHP DIURNO. AF_12/2014</t>
  </si>
  <si>
    <t>CHP</t>
  </si>
  <si>
    <t>ESPARGIDOR DE ASFALTO PRESSURIZADO, TANQUE 6 M3 COM ISOLAÇÃO TÉRMICA, AQUECIDO COM 2 MAÇARICOS, COM BARRA ESPARGIDORA 3,60 M, MONTADO SOBRE CAMINHÃO  TOCO, PBT 14.300 KG, POTÊNCIA 185 CV - CHP DIURNO. AF_05/2023</t>
  </si>
  <si>
    <t>CAMINHÃO PIPA 10.000 L TRUCADO, PESO BRUTO TOTAL 23.000 KG, CARGA ÚTIL MÁXIMA 15.935 KG, DISTÂNCIA ENTRE EIXOS 4,8 M, POTÊNCIA 230 CV, INCLUSIVE TANQUE DE AÇO PARA TRANSPORTE DE ÁGUA - CHP DIURNO. AF_06/2014</t>
  </si>
  <si>
    <t>VIBROACABADORA DE ASFALTO SOBRE ESTEIRAS, LARGURA DE PAVIMENTAÇÃO 1,90 M A 5,30 M, POTÊNCIA 105 HP CAPACIDADE 450 T/H - CHP DIURNO. AF_11/2014</t>
  </si>
  <si>
    <t>RASTELEIRO COM ENCARGOS COMPLEMENTARES</t>
  </si>
  <si>
    <t>CAMINHÃO BASCULANTE 10 M3, TRUCADO CABINE SIMPLES, PESO BRUTO TOTAL 23.000 KG, CARGA ÚTIL MÁXIMA 15.935 KG, DISTÂNCIA ENTRE EIXOS 4,80 M, POTÊNCIA 230 CV INCLUSIVE CAÇAMBA METÁLICA - CHP DIURNO. AF_06/2014</t>
  </si>
  <si>
    <t>ROLO COMPACTADOR VIBRATORIO TANDEM, ACO LISO, POTENCIA 125 HP, PESO SEM/COM LASTRO 10,20/11,65 T, LARGURA DE TRABALHO 1,73 M - CHP DIURNO. AF_11/2016</t>
  </si>
  <si>
    <t>TRATOR DE PNEUS COM POTÊNCIA DE 85 CV, TRAÇÃO 4X4, COM VASSOURA MECÂNICA ACOPLADA - CHI DIURNO. AF_02/2017</t>
  </si>
  <si>
    <t>TRATOR DE PNEUS COM POTÊNCIA DE 85 CV, TRAÇÃO 4X4, COM VASSOURA MECÂNICA ACOPLADA - CHP DIURNO. AF_03/2017</t>
  </si>
  <si>
    <t>ROLO COMPACTADOR DE PNEUS, ESTATICO, PRESSAO VARIAVEL, POTENCIA 110 HP, PESO SEM/COM LASTRO 10,8/27 T, LARGURA DE ROLAGEM 2,30 M - CHP DIURNO. AF_06/2017</t>
  </si>
  <si>
    <t>ROLO COMPACTADOR DE PNEUS, ESTATICO, PRESSAO VARIAVEL, POTENCIA 110 HP, PESO SEM/COM LASTRO 10,8/27 T, LARGURA DE ROLAGEM 2,30 M - CHI DIURNO. AF_06/2017</t>
  </si>
  <si>
    <t>ESPARGIDOR DE ASFALTO PRESSURIZADO, TANQUE 6 M3 COM ISOLAÇÃO TÉRMICA, AQUECIDO COM 2 MAÇARICOS, COM BARRA ESPARGIDORA 3,60 M, MONTADO SOBRE CAMINHÃO  TOCO, PBT 14.300 KG, POTÊNCIA 185 CV - CHI DIURNO. AF_05/2023</t>
  </si>
  <si>
    <t>SERVENTE COM ENCARGOS COMPLEMENTARES</t>
  </si>
  <si>
    <t>TRATOR DE PNEUS, POTÊNCIA 85 CV, TRAÇÃO 4X4, PESO COM LASTRO DE 4.675 KG - CHI DIURNO. AF_06/2014</t>
  </si>
  <si>
    <t>TRATOR DE PNEUS, POTÊNCIA 85 CV, TRAÇÃO 4X4, PESO COM LASTRO DE 4.675 KG - CHP DIURNO. AF_06/2014</t>
  </si>
  <si>
    <t>VASSOURA MECÂNICA REBOCÁVEL COM ESCOVA CILÍNDRICA, LARGURA ÚTIL DE VARRIMENTO DE 2,44 M - CHI DIURNO. AF_06/2014</t>
  </si>
  <si>
    <t>VASSOURA MECÂNICA REBOCÁVEL COM ESCOVA CILÍNDRICA, LARGURA ÚTIL DE VARRIMENTO DE 2,44 M - CHP DIURNO. AF_06/2014</t>
  </si>
  <si>
    <t>ASFALTO DILUÍDO DE PETRÓLEO - CM 30</t>
  </si>
  <si>
    <t>KG</t>
  </si>
  <si>
    <t>EMULSÃO ASFÁLTICA CATIÔNICA RR-2C</t>
  </si>
  <si>
    <t xml:space="preserve">AREIA MEDIA - POSTO JAZIDA/FORNECEDOR (RETIRADO NA JAZIDA, SEM TRANSPORTE)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</si>
  <si>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CAL HIDRATADA CH-I PARA ARGAMASSAS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</si>
  <si>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KG    </t>
  </si>
  <si>
    <t xml:space="preserve">PEDRA BRITADA N. 0, OU PEDRISCO (4,8 A 9,5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</si>
  <si>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PEDRA BRITADA N. 1 (9,5 A 19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</si>
  <si>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PÁ CARREGADEIRA SOBRE RODAS, POTÊNCIA LÍQUIDA 128 HP, CAPACIDADE DA CAÇAMBA 1,7 A 2,8 M3, PESO OPERACIONAL 11632 KG - CHP DIURNO. AF_06/2014</t>
  </si>
  <si>
    <t>PÁ CARREGADEIRA SOBRE RODAS, POTÊNCIA LÍQUIDA 128 HP, CAPACIDADE DA CAÇAMBA 1,7 A 2,8 M3, PESO OPERACIONAL 11632 KG - CHI DIURNO. AF_06/2014</t>
  </si>
  <si>
    <t>TANQUE DE ASFALTO ESTACIONÁRIO COM SERPENTINA, CAPACIDADE 30.000 L - CHP DIURNO. AF_05/2023</t>
  </si>
  <si>
    <t>CIMENTOS ASFÁLTICOS CAP-50-70</t>
  </si>
  <si>
    <t>USINA DE MISTURA ASFÁLTICA À QUENTE, TIPO CONTRA FLUXO, PROD 40 A 80 TON/HORA - CHP DIURNO. AF_05/2023</t>
  </si>
  <si>
    <t>USINA DE MISTURA ASFÁLTICA À QUENTE, TIPO CONTRA FLUXO, PROD 40 A 80 TON/HORA - CHI DIURNO. AF_05/2023</t>
  </si>
  <si>
    <t>GRUPO GERADOR COM CARENAGEM, MOTOR DIESEL POTÊNCIA STANDART ENTRE 250 E 260 KVA - CHP DIURNO. AF_12/2016</t>
  </si>
  <si>
    <t>GRUPO GERADOR COM CARENAGEM, MOTOR DIESEL POTÊNCIA STANDART ENTRE 250 E 260 KVA - CHI DIURNO. AF_12/2016</t>
  </si>
  <si>
    <t>TOPOGRAFO COM ENCARGOS COMPLEMENTARES</t>
  </si>
  <si>
    <t>CUSTO NÃO DESONER.</t>
  </si>
  <si>
    <t>COTAÇÕES:</t>
  </si>
  <si>
    <t>ÍNDICE RETROAÇÃO</t>
  </si>
  <si>
    <t>EMPRESA</t>
  </si>
  <si>
    <t>NOME DA EMPRESA</t>
  </si>
  <si>
    <t>COTAÇÕES</t>
  </si>
  <si>
    <t>DATA COTAÇÃO</t>
  </si>
  <si>
    <t>E001</t>
  </si>
  <si>
    <t>05/2024</t>
  </si>
  <si>
    <t>OBSERVAÇÕES:</t>
  </si>
  <si>
    <t xml:space="preserve">ACRESCIDOS DE ICMS (17,00%), PIS (1,65%) E COFINS (7,60%) - FONTE DE REFERÊNCIA - ANP PREÇOS MÉDIO PUBLICADOS SEMANAIS A PARTIR DE 2013 - https://www.gov.br/anp/pt-br/assuntos/precos-e-defesa-da-concorrencia/precos/precos-de-produtos-asfalticos/cesta-produtos-asfalticos.xlsx, </t>
  </si>
  <si>
    <t>MEDIANA</t>
  </si>
  <si>
    <t>AGENCIA NACIONAL DE PETRÓLEO - ANP</t>
  </si>
  <si>
    <t>COMPOSIÇÕES</t>
  </si>
  <si>
    <t>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</si>
</sst>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General;General;"/>
    <numFmt numFmtId="166" formatCode="dd\ &quot;de&quot;\ mmmm\ &quot;de&quot;\ yyyy"/>
    <numFmt numFmtId="167" formatCode="0\."/>
    <numFmt numFmtId="168" formatCode="_-* #,##0.00_-;\-* #,##0.00_-;_-* \-??_-;_-@_-"/>
    <numFmt numFmtId="169" formatCode="_(* #,##0.00_);_(* \(#,##0.00\);_(* \-??_);_(@_)"/>
    <numFmt numFmtId="170" formatCode="_(\ #,##0.00_);_(&quot; (&quot;#,##0.00\);_(&quot; -&quot;??_);_(@_)"/>
    <numFmt numFmtId="172" formatCode="_(\ #,##0.00_);_(\ \(#,##0.00\);_(\ &quot;-&quot;??_);_(@_)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1"/>
      <color theme="1" tint="0.499984740745262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theme="2" tint="-0.249977111117893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lightUp">
        <f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42"/>
      </patternFill>
    </fill>
    <fill>
      <patternFill patternType="solid">
        <fgColor theme="0" tint="-0.499984740745262"/>
        <bgColor indexed="26"/>
      </patternFill>
    </fill>
    <fill>
      <patternFill patternType="solid">
        <fgColor theme="1" tint="0.499984740745262"/>
        <bgColor indexed="42"/>
      </patternFill>
    </fill>
    <fill>
      <patternFill patternType="solid">
        <fgColor theme="1" tint="0.499984740745262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C0C0C0"/>
        <bgColor rgb="FF000000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7" fillId="0" borderId="0"/>
    <xf numFmtId="164" fontId="3" fillId="0" borderId="0" applyFont="0" applyFill="0" applyBorder="0" applyAlignment="0" applyProtection="0"/>
    <xf numFmtId="0" fontId="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/>
    <xf numFmtId="168" fontId="3" fillId="0" borderId="0" applyFill="0" applyBorder="0" applyAlignment="0" applyProtection="0"/>
    <xf numFmtId="9" fontId="3" fillId="0" borderId="0" applyFill="0" applyBorder="0" applyAlignment="0" applyProtection="0"/>
    <xf numFmtId="0" fontId="12" fillId="0" borderId="0"/>
  </cellStyleXfs>
  <cellXfs count="323">
    <xf numFmtId="0" fontId="0" fillId="0" borderId="0" xfId="0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3" fillId="0" borderId="0" xfId="3" applyAlignment="1">
      <alignment horizontal="center" vertical="top"/>
    </xf>
    <xf numFmtId="0" fontId="4" fillId="0" borderId="0" xfId="3" applyFont="1" applyAlignment="1">
      <alignment horizontal="center" vertical="top"/>
    </xf>
    <xf numFmtId="0" fontId="9" fillId="0" borderId="0" xfId="3" applyFont="1"/>
    <xf numFmtId="0" fontId="3" fillId="0" borderId="0" xfId="3"/>
    <xf numFmtId="0" fontId="2" fillId="0" borderId="0" xfId="1" applyFont="1" applyAlignment="1">
      <alignment horizontal="left" vertical="top"/>
    </xf>
    <xf numFmtId="166" fontId="3" fillId="0" borderId="0" xfId="3" applyNumberFormat="1"/>
    <xf numFmtId="0" fontId="2" fillId="0" borderId="0" xfId="3" applyFont="1" applyAlignment="1">
      <alignment horizontal="left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3" fillId="0" borderId="8" xfId="3" applyBorder="1"/>
    <xf numFmtId="0" fontId="3" fillId="0" borderId="9" xfId="3" applyBorder="1"/>
    <xf numFmtId="0" fontId="3" fillId="0" borderId="1" xfId="3" applyBorder="1" applyAlignment="1">
      <alignment horizontal="center" vertical="center"/>
    </xf>
    <xf numFmtId="10" fontId="3" fillId="2" borderId="1" xfId="3" applyNumberFormat="1" applyFill="1" applyBorder="1" applyAlignment="1" applyProtection="1">
      <alignment horizontal="center" vertical="center"/>
      <protection locked="0"/>
    </xf>
    <xf numFmtId="4" fontId="2" fillId="0" borderId="1" xfId="3" applyNumberFormat="1" applyFont="1" applyBorder="1" applyAlignment="1">
      <alignment horizontal="center" vertical="center"/>
    </xf>
    <xf numFmtId="10" fontId="3" fillId="0" borderId="1" xfId="3" applyNumberForma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0" fillId="6" borderId="21" xfId="0" applyNumberFormat="1" applyFill="1" applyBorder="1" applyAlignment="1" applyProtection="1">
      <alignment horizontal="center" vertical="center" wrapText="1"/>
      <protection locked="0"/>
    </xf>
    <xf numFmtId="49" fontId="0" fillId="3" borderId="21" xfId="0" applyNumberFormat="1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left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169" fontId="0" fillId="0" borderId="21" xfId="4" applyNumberFormat="1" applyFont="1" applyFill="1" applyBorder="1" applyAlignment="1" applyProtection="1">
      <alignment vertical="center" shrinkToFit="1"/>
    </xf>
    <xf numFmtId="43" fontId="0" fillId="3" borderId="21" xfId="4" applyFont="1" applyFill="1" applyBorder="1" applyAlignment="1" applyProtection="1">
      <alignment vertical="center" wrapText="1"/>
      <protection locked="0"/>
    </xf>
    <xf numFmtId="10" fontId="0" fillId="6" borderId="21" xfId="8" applyNumberFormat="1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left" vertical="center" wrapText="1"/>
      <protection locked="0"/>
    </xf>
    <xf numFmtId="169" fontId="0" fillId="0" borderId="24" xfId="4" applyNumberFormat="1" applyFont="1" applyFill="1" applyBorder="1" applyAlignment="1" applyProtection="1">
      <alignment horizontal="center" vertical="center" shrinkToFit="1"/>
    </xf>
    <xf numFmtId="169" fontId="0" fillId="0" borderId="25" xfId="4" applyNumberFormat="1" applyFont="1" applyFill="1" applyBorder="1" applyAlignment="1" applyProtection="1">
      <alignment vertical="center" shrinkToFit="1"/>
    </xf>
    <xf numFmtId="10" fontId="0" fillId="6" borderId="25" xfId="8" applyNumberFormat="1" applyFont="1" applyFill="1" applyBorder="1" applyAlignment="1" applyProtection="1">
      <alignment horizontal="center" vertical="center" wrapText="1"/>
      <protection locked="0"/>
    </xf>
    <xf numFmtId="169" fontId="0" fillId="0" borderId="26" xfId="4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0" fillId="3" borderId="21" xfId="0" applyFont="1" applyFill="1" applyBorder="1" applyAlignment="1" applyProtection="1">
      <alignment horizontal="left" vertical="center" wrapText="1"/>
      <protection locked="0"/>
    </xf>
    <xf numFmtId="49" fontId="0" fillId="6" borderId="35" xfId="0" applyNumberForma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ill="1" applyBorder="1" applyAlignment="1" applyProtection="1">
      <alignment horizontal="center" vertical="center" wrapText="1"/>
      <protection locked="0"/>
    </xf>
    <xf numFmtId="0" fontId="0" fillId="3" borderId="35" xfId="0" applyFill="1" applyBorder="1" applyAlignment="1" applyProtection="1">
      <alignment horizontal="left" vertical="center" wrapText="1"/>
      <protection locked="0"/>
    </xf>
    <xf numFmtId="0" fontId="0" fillId="3" borderId="35" xfId="0" applyFill="1" applyBorder="1" applyAlignment="1" applyProtection="1">
      <alignment horizontal="center" vertical="center" wrapText="1"/>
      <protection locked="0"/>
    </xf>
    <xf numFmtId="169" fontId="0" fillId="0" borderId="35" xfId="4" applyNumberFormat="1" applyFont="1" applyFill="1" applyBorder="1" applyAlignment="1" applyProtection="1">
      <alignment vertical="center" shrinkToFit="1"/>
    </xf>
    <xf numFmtId="43" fontId="0" fillId="3" borderId="35" xfId="4" applyFont="1" applyFill="1" applyBorder="1" applyAlignment="1" applyProtection="1">
      <alignment vertical="center" wrapText="1"/>
      <protection locked="0"/>
    </xf>
    <xf numFmtId="0" fontId="0" fillId="0" borderId="36" xfId="0" applyBorder="1" applyAlignment="1">
      <alignment horizontal="center" vertical="center" wrapText="1" shrinkToFit="1"/>
    </xf>
    <xf numFmtId="49" fontId="0" fillId="6" borderId="37" xfId="0" applyNumberFormat="1" applyFill="1" applyBorder="1" applyAlignment="1" applyProtection="1">
      <alignment horizontal="center" vertical="center" wrapText="1"/>
      <protection locked="0"/>
    </xf>
    <xf numFmtId="49" fontId="0" fillId="3" borderId="37" xfId="0" applyNumberFormat="1" applyFill="1" applyBorder="1" applyAlignment="1" applyProtection="1">
      <alignment horizontal="center" vertical="center" wrapText="1"/>
      <protection locked="0"/>
    </xf>
    <xf numFmtId="0" fontId="0" fillId="3" borderId="37" xfId="0" applyFill="1" applyBorder="1" applyAlignment="1" applyProtection="1">
      <alignment horizontal="left" vertical="center" wrapText="1"/>
      <protection locked="0"/>
    </xf>
    <xf numFmtId="0" fontId="0" fillId="3" borderId="37" xfId="0" applyFill="1" applyBorder="1" applyAlignment="1" applyProtection="1">
      <alignment horizontal="center" vertical="center" wrapText="1"/>
      <protection locked="0"/>
    </xf>
    <xf numFmtId="169" fontId="0" fillId="0" borderId="37" xfId="4" applyNumberFormat="1" applyFont="1" applyFill="1" applyBorder="1" applyAlignment="1" applyProtection="1">
      <alignment vertical="center" shrinkToFit="1"/>
    </xf>
    <xf numFmtId="43" fontId="0" fillId="3" borderId="37" xfId="4" applyFont="1" applyFill="1" applyBorder="1" applyAlignment="1" applyProtection="1">
      <alignment vertical="center" wrapText="1"/>
      <protection locked="0"/>
    </xf>
    <xf numFmtId="169" fontId="0" fillId="0" borderId="38" xfId="4" applyNumberFormat="1" applyFont="1" applyFill="1" applyBorder="1" applyAlignment="1" applyProtection="1">
      <alignment horizontal="center" vertical="center" shrinkToFit="1"/>
    </xf>
    <xf numFmtId="0" fontId="0" fillId="14" borderId="21" xfId="0" applyFill="1" applyBorder="1" applyAlignment="1" applyProtection="1">
      <alignment horizontal="center" vertical="center" wrapText="1"/>
      <protection locked="0"/>
    </xf>
    <xf numFmtId="43" fontId="0" fillId="7" borderId="21" xfId="4" applyFont="1" applyFill="1" applyBorder="1" applyAlignment="1" applyProtection="1">
      <alignment vertical="center" shrinkToFit="1"/>
    </xf>
    <xf numFmtId="43" fontId="0" fillId="14" borderId="21" xfId="4" applyFont="1" applyFill="1" applyBorder="1" applyAlignment="1" applyProtection="1">
      <alignment vertical="center" wrapText="1"/>
      <protection locked="0"/>
    </xf>
    <xf numFmtId="10" fontId="0" fillId="13" borderId="21" xfId="8" applyNumberFormat="1" applyFont="1" applyFill="1" applyBorder="1" applyAlignment="1" applyProtection="1">
      <alignment horizontal="center" vertical="center" wrapText="1"/>
      <protection locked="0"/>
    </xf>
    <xf numFmtId="49" fontId="18" fillId="11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12" borderId="21" xfId="0" applyNumberFormat="1" applyFill="1" applyBorder="1" applyAlignment="1" applyProtection="1">
      <alignment horizontal="center" vertical="center" wrapText="1"/>
      <protection locked="0"/>
    </xf>
    <xf numFmtId="0" fontId="1" fillId="12" borderId="21" xfId="0" applyFont="1" applyFill="1" applyBorder="1" applyAlignment="1" applyProtection="1">
      <alignment horizontal="left" vertical="center" wrapText="1"/>
      <protection locked="0"/>
    </xf>
    <xf numFmtId="169" fontId="1" fillId="0" borderId="24" xfId="4" applyNumberFormat="1" applyFont="1" applyFill="1" applyBorder="1" applyAlignment="1" applyProtection="1">
      <alignment horizontal="center" vertical="center" shrinkToFit="1"/>
    </xf>
    <xf numFmtId="43" fontId="1" fillId="7" borderId="24" xfId="4" applyFont="1" applyFill="1" applyBorder="1" applyAlignment="1" applyProtection="1">
      <alignment horizontal="center" vertical="center" shrinkToFit="1"/>
    </xf>
    <xf numFmtId="0" fontId="0" fillId="0" borderId="39" xfId="0" applyBorder="1" applyAlignment="1">
      <alignment horizontal="center" vertical="center" wrapText="1" shrinkToFit="1"/>
    </xf>
    <xf numFmtId="49" fontId="0" fillId="6" borderId="40" xfId="0" applyNumberFormat="1" applyFill="1" applyBorder="1" applyAlignment="1" applyProtection="1">
      <alignment horizontal="center" vertical="center" wrapText="1"/>
      <protection locked="0"/>
    </xf>
    <xf numFmtId="49" fontId="0" fillId="3" borderId="40" xfId="0" applyNumberFormat="1" applyFill="1" applyBorder="1" applyAlignment="1" applyProtection="1">
      <alignment horizontal="center" vertical="center" wrapText="1"/>
      <protection locked="0"/>
    </xf>
    <xf numFmtId="0" fontId="0" fillId="3" borderId="40" xfId="0" applyFill="1" applyBorder="1" applyAlignment="1" applyProtection="1">
      <alignment horizontal="left" vertical="center" wrapText="1"/>
      <protection locked="0"/>
    </xf>
    <xf numFmtId="0" fontId="0" fillId="3" borderId="40" xfId="0" applyFill="1" applyBorder="1" applyAlignment="1" applyProtection="1">
      <alignment horizontal="center" vertical="center" wrapText="1"/>
      <protection locked="0"/>
    </xf>
    <xf numFmtId="169" fontId="0" fillId="0" borderId="40" xfId="4" applyNumberFormat="1" applyFont="1" applyFill="1" applyBorder="1" applyAlignment="1" applyProtection="1">
      <alignment vertical="center" shrinkToFit="1"/>
    </xf>
    <xf numFmtId="43" fontId="0" fillId="3" borderId="40" xfId="4" applyFont="1" applyFill="1" applyBorder="1" applyAlignment="1" applyProtection="1">
      <alignment vertical="center" wrapText="1"/>
      <protection locked="0"/>
    </xf>
    <xf numFmtId="0" fontId="17" fillId="10" borderId="29" xfId="0" applyFont="1" applyFill="1" applyBorder="1" applyAlignment="1">
      <alignment horizontal="center" vertical="center" wrapText="1"/>
    </xf>
    <xf numFmtId="0" fontId="17" fillId="10" borderId="28" xfId="0" applyFont="1" applyFill="1" applyBorder="1" applyAlignment="1">
      <alignment horizontal="center" vertical="center" wrapText="1"/>
    </xf>
    <xf numFmtId="49" fontId="18" fillId="11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12" borderId="22" xfId="0" applyNumberFormat="1" applyFill="1" applyBorder="1" applyAlignment="1" applyProtection="1">
      <alignment horizontal="center" vertical="center" wrapText="1"/>
      <protection locked="0"/>
    </xf>
    <xf numFmtId="0" fontId="1" fillId="12" borderId="22" xfId="0" applyFont="1" applyFill="1" applyBorder="1" applyAlignment="1" applyProtection="1">
      <alignment horizontal="left" vertical="center" wrapText="1"/>
      <protection locked="0"/>
    </xf>
    <xf numFmtId="0" fontId="0" fillId="14" borderId="22" xfId="0" applyFill="1" applyBorder="1" applyAlignment="1" applyProtection="1">
      <alignment horizontal="center" vertical="center" wrapText="1"/>
      <protection locked="0"/>
    </xf>
    <xf numFmtId="43" fontId="0" fillId="7" borderId="22" xfId="4" applyFont="1" applyFill="1" applyBorder="1" applyAlignment="1" applyProtection="1">
      <alignment vertical="center" shrinkToFit="1"/>
    </xf>
    <xf numFmtId="43" fontId="0" fillId="14" borderId="22" xfId="4" applyFont="1" applyFill="1" applyBorder="1" applyAlignment="1" applyProtection="1">
      <alignment vertical="center" wrapText="1"/>
      <protection locked="0"/>
    </xf>
    <xf numFmtId="10" fontId="0" fillId="13" borderId="22" xfId="8" applyNumberFormat="1" applyFont="1" applyFill="1" applyBorder="1" applyAlignment="1" applyProtection="1">
      <alignment horizontal="center" vertical="center" wrapText="1"/>
      <protection locked="0"/>
    </xf>
    <xf numFmtId="43" fontId="1" fillId="7" borderId="23" xfId="4" applyFont="1" applyFill="1" applyBorder="1" applyAlignment="1" applyProtection="1">
      <alignment horizontal="center" vertical="center" shrinkToFit="1"/>
    </xf>
    <xf numFmtId="0" fontId="19" fillId="9" borderId="41" xfId="0" applyFont="1" applyFill="1" applyBorder="1" applyAlignment="1" applyProtection="1">
      <alignment horizontal="left" vertical="center" wrapText="1"/>
      <protection locked="0"/>
    </xf>
    <xf numFmtId="0" fontId="19" fillId="9" borderId="42" xfId="0" applyFont="1" applyFill="1" applyBorder="1" applyAlignment="1" applyProtection="1">
      <alignment horizontal="left" vertical="center" wrapText="1"/>
      <protection locked="0"/>
    </xf>
    <xf numFmtId="0" fontId="20" fillId="9" borderId="42" xfId="0" applyFont="1" applyFill="1" applyBorder="1" applyAlignment="1" applyProtection="1">
      <alignment horizontal="left" vertical="center" wrapText="1"/>
      <protection locked="0"/>
    </xf>
    <xf numFmtId="43" fontId="19" fillId="9" borderId="43" xfId="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0" borderId="0" xfId="6" applyFont="1" applyBorder="1" applyAlignment="1">
      <alignment horizontal="center" vertical="center"/>
    </xf>
    <xf numFmtId="10" fontId="3" fillId="0" borderId="0" xfId="8" applyNumberFormat="1" applyFill="1" applyBorder="1" applyAlignment="1" applyProtection="1">
      <alignment horizontal="center"/>
      <protection locked="0"/>
    </xf>
    <xf numFmtId="0" fontId="15" fillId="0" borderId="28" xfId="6" applyFont="1" applyBorder="1" applyAlignment="1">
      <alignment horizontal="center"/>
    </xf>
    <xf numFmtId="167" fontId="15" fillId="0" borderId="46" xfId="6" applyNumberFormat="1" applyFont="1" applyBorder="1" applyAlignment="1">
      <alignment horizontal="center"/>
    </xf>
    <xf numFmtId="0" fontId="15" fillId="0" borderId="47" xfId="6" applyFont="1" applyBorder="1" applyAlignment="1">
      <alignment horizontal="center"/>
    </xf>
    <xf numFmtId="170" fontId="23" fillId="0" borderId="1" xfId="4" applyNumberFormat="1" applyFont="1" applyFill="1" applyBorder="1" applyAlignment="1" applyProtection="1">
      <alignment horizontal="center" vertical="center"/>
    </xf>
    <xf numFmtId="0" fontId="15" fillId="0" borderId="1" xfId="6" applyFont="1" applyBorder="1" applyAlignment="1">
      <alignment horizontal="center"/>
    </xf>
    <xf numFmtId="0" fontId="16" fillId="0" borderId="1" xfId="6" applyFont="1" applyBorder="1"/>
    <xf numFmtId="168" fontId="23" fillId="0" borderId="1" xfId="7" applyFont="1" applyFill="1" applyBorder="1" applyAlignment="1" applyProtection="1">
      <alignment horizontal="right" shrinkToFit="1"/>
    </xf>
    <xf numFmtId="10" fontId="3" fillId="0" borderId="1" xfId="8" applyNumberFormat="1" applyFont="1" applyFill="1" applyBorder="1" applyAlignment="1" applyProtection="1">
      <alignment horizontal="center"/>
      <protection locked="0"/>
    </xf>
    <xf numFmtId="167" fontId="15" fillId="0" borderId="1" xfId="6" applyNumberFormat="1" applyFont="1" applyBorder="1" applyAlignment="1">
      <alignment horizontal="center"/>
    </xf>
    <xf numFmtId="10" fontId="15" fillId="0" borderId="1" xfId="6" applyNumberFormat="1" applyFont="1" applyBorder="1" applyAlignment="1">
      <alignment horizontal="left"/>
    </xf>
    <xf numFmtId="170" fontId="23" fillId="0" borderId="1" xfId="4" applyNumberFormat="1" applyFont="1" applyFill="1" applyBorder="1" applyAlignment="1" applyProtection="1">
      <alignment horizontal="right" shrinkToFit="1"/>
    </xf>
    <xf numFmtId="10" fontId="3" fillId="0" borderId="1" xfId="8" applyNumberFormat="1" applyFont="1" applyFill="1" applyBorder="1" applyAlignment="1" applyProtection="1">
      <alignment horizontal="center"/>
    </xf>
    <xf numFmtId="4" fontId="3" fillId="0" borderId="1" xfId="4" applyNumberFormat="1" applyFont="1" applyFill="1" applyBorder="1" applyAlignment="1" applyProtection="1">
      <alignment horizontal="center"/>
      <protection locked="0"/>
    </xf>
    <xf numFmtId="168" fontId="1" fillId="5" borderId="1" xfId="7" applyFont="1" applyFill="1" applyBorder="1" applyAlignment="1" applyProtection="1">
      <alignment horizontal="center"/>
    </xf>
    <xf numFmtId="168" fontId="1" fillId="5" borderId="1" xfId="7" applyFont="1" applyFill="1" applyBorder="1" applyAlignment="1" applyProtection="1">
      <alignment horizontal="right"/>
    </xf>
    <xf numFmtId="168" fontId="2" fillId="5" borderId="1" xfId="7" applyFont="1" applyFill="1" applyBorder="1" applyAlignment="1" applyProtection="1">
      <alignment horizontal="center"/>
    </xf>
    <xf numFmtId="168" fontId="2" fillId="5" borderId="1" xfId="7" applyFont="1" applyFill="1" applyBorder="1" applyAlignment="1" applyProtection="1">
      <alignment horizontal="right"/>
    </xf>
    <xf numFmtId="43" fontId="1" fillId="5" borderId="1" xfId="4" applyFont="1" applyFill="1" applyBorder="1" applyAlignment="1" applyProtection="1">
      <alignment shrinkToFit="1"/>
    </xf>
    <xf numFmtId="0" fontId="15" fillId="0" borderId="1" xfId="6" applyFont="1" applyBorder="1"/>
    <xf numFmtId="168" fontId="1" fillId="5" borderId="51" xfId="7" applyFont="1" applyFill="1" applyBorder="1" applyAlignment="1" applyProtection="1">
      <alignment horizontal="center"/>
    </xf>
    <xf numFmtId="168" fontId="1" fillId="5" borderId="51" xfId="7" applyFont="1" applyFill="1" applyBorder="1" applyAlignment="1" applyProtection="1">
      <alignment horizontal="right"/>
    </xf>
    <xf numFmtId="10" fontId="1" fillId="5" borderId="51" xfId="8" applyNumberFormat="1" applyFont="1" applyFill="1" applyBorder="1" applyAlignment="1" applyProtection="1"/>
    <xf numFmtId="10" fontId="1" fillId="5" borderId="52" xfId="8" applyNumberFormat="1" applyFont="1" applyFill="1" applyBorder="1" applyAlignment="1" applyProtection="1"/>
    <xf numFmtId="43" fontId="1" fillId="5" borderId="57" xfId="4" applyFont="1" applyFill="1" applyBorder="1" applyAlignment="1" applyProtection="1">
      <alignment shrinkToFit="1"/>
    </xf>
    <xf numFmtId="0" fontId="15" fillId="0" borderId="56" xfId="6" applyFont="1" applyBorder="1"/>
    <xf numFmtId="0" fontId="15" fillId="0" borderId="58" xfId="6" applyFont="1" applyBorder="1"/>
    <xf numFmtId="0" fontId="15" fillId="0" borderId="54" xfId="6" applyFont="1" applyBorder="1"/>
    <xf numFmtId="168" fontId="2" fillId="5" borderId="54" xfId="7" applyFont="1" applyFill="1" applyBorder="1" applyAlignment="1" applyProtection="1">
      <alignment horizontal="center"/>
    </xf>
    <xf numFmtId="168" fontId="2" fillId="5" borderId="54" xfId="7" applyFont="1" applyFill="1" applyBorder="1" applyAlignment="1" applyProtection="1">
      <alignment horizontal="right"/>
    </xf>
    <xf numFmtId="10" fontId="3" fillId="0" borderId="57" xfId="8" applyNumberFormat="1" applyFont="1" applyFill="1" applyBorder="1" applyAlignment="1" applyProtection="1">
      <alignment horizontal="center"/>
    </xf>
    <xf numFmtId="10" fontId="3" fillId="0" borderId="57" xfId="8" applyNumberFormat="1" applyFont="1" applyFill="1" applyBorder="1" applyAlignment="1" applyProtection="1">
      <alignment horizontal="center"/>
      <protection locked="0"/>
    </xf>
    <xf numFmtId="4" fontId="3" fillId="0" borderId="57" xfId="4" applyNumberFormat="1" applyFont="1" applyFill="1" applyBorder="1" applyAlignment="1" applyProtection="1">
      <alignment horizontal="center"/>
      <protection locked="0"/>
    </xf>
    <xf numFmtId="0" fontId="15" fillId="4" borderId="60" xfId="6" applyFont="1" applyFill="1" applyBorder="1"/>
    <xf numFmtId="0" fontId="15" fillId="4" borderId="61" xfId="6" applyFont="1" applyFill="1" applyBorder="1"/>
    <xf numFmtId="168" fontId="0" fillId="4" borderId="61" xfId="7" applyFont="1" applyFill="1" applyBorder="1" applyAlignment="1" applyProtection="1">
      <alignment horizontal="center"/>
    </xf>
    <xf numFmtId="0" fontId="15" fillId="4" borderId="62" xfId="6" applyFont="1" applyFill="1" applyBorder="1"/>
    <xf numFmtId="0" fontId="15" fillId="0" borderId="16" xfId="6" applyFont="1" applyBorder="1" applyAlignment="1">
      <alignment horizontal="center"/>
    </xf>
    <xf numFmtId="0" fontId="15" fillId="0" borderId="49" xfId="6" applyFont="1" applyBorder="1" applyAlignment="1">
      <alignment horizontal="center"/>
    </xf>
    <xf numFmtId="168" fontId="23" fillId="0" borderId="49" xfId="7" applyFont="1" applyFill="1" applyBorder="1" applyAlignment="1" applyProtection="1">
      <alignment horizontal="right" shrinkToFit="1"/>
    </xf>
    <xf numFmtId="170" fontId="23" fillId="0" borderId="49" xfId="4" applyNumberFormat="1" applyFont="1" applyFill="1" applyBorder="1" applyAlignment="1" applyProtection="1">
      <alignment horizontal="center" vertical="center"/>
    </xf>
    <xf numFmtId="0" fontId="16" fillId="0" borderId="49" xfId="6" applyFont="1" applyBorder="1"/>
    <xf numFmtId="10" fontId="2" fillId="0" borderId="49" xfId="8" applyNumberFormat="1" applyFont="1" applyFill="1" applyBorder="1" applyAlignment="1" applyProtection="1">
      <alignment horizontal="center"/>
      <protection locked="0"/>
    </xf>
    <xf numFmtId="10" fontId="2" fillId="0" borderId="59" xfId="8" applyNumberFormat="1" applyFont="1" applyFill="1" applyBorder="1" applyAlignment="1" applyProtection="1">
      <alignment horizontal="center"/>
      <protection locked="0"/>
    </xf>
    <xf numFmtId="167" fontId="14" fillId="8" borderId="66" xfId="6" applyNumberFormat="1" applyFont="1" applyFill="1" applyBorder="1" applyAlignment="1">
      <alignment horizontal="center" vertical="center"/>
    </xf>
    <xf numFmtId="167" fontId="14" fillId="8" borderId="51" xfId="6" applyNumberFormat="1" applyFont="1" applyFill="1" applyBorder="1" applyAlignment="1">
      <alignment horizontal="center"/>
    </xf>
    <xf numFmtId="170" fontId="22" fillId="8" borderId="51" xfId="4" applyNumberFormat="1" applyFont="1" applyFill="1" applyBorder="1" applyAlignment="1" applyProtection="1">
      <alignment horizontal="right" vertical="center" shrinkToFit="1"/>
    </xf>
    <xf numFmtId="170" fontId="23" fillId="8" borderId="51" xfId="4" applyNumberFormat="1" applyFont="1" applyFill="1" applyBorder="1" applyAlignment="1" applyProtection="1">
      <alignment horizontal="center" vertical="center"/>
    </xf>
    <xf numFmtId="10" fontId="2" fillId="8" borderId="51" xfId="8" applyNumberFormat="1" applyFont="1" applyFill="1" applyBorder="1" applyAlignment="1" applyProtection="1">
      <alignment horizontal="center"/>
    </xf>
    <xf numFmtId="10" fontId="2" fillId="8" borderId="52" xfId="8" applyNumberFormat="1" applyFont="1" applyFill="1" applyBorder="1" applyAlignment="1" applyProtection="1">
      <alignment horizontal="center"/>
    </xf>
    <xf numFmtId="0" fontId="15" fillId="0" borderId="0" xfId="6" applyFont="1" applyBorder="1" applyAlignment="1">
      <alignment horizontal="center"/>
    </xf>
    <xf numFmtId="0" fontId="16" fillId="0" borderId="0" xfId="6" applyFont="1" applyBorder="1"/>
    <xf numFmtId="168" fontId="23" fillId="0" borderId="0" xfId="7" applyFont="1" applyFill="1" applyBorder="1" applyAlignment="1" applyProtection="1">
      <alignment horizontal="right" shrinkToFit="1"/>
    </xf>
    <xf numFmtId="170" fontId="23" fillId="0" borderId="0" xfId="4" applyNumberFormat="1" applyFont="1" applyFill="1" applyBorder="1" applyAlignment="1" applyProtection="1">
      <alignment horizontal="center" vertical="center"/>
    </xf>
    <xf numFmtId="4" fontId="3" fillId="0" borderId="0" xfId="4" applyNumberFormat="1" applyFont="1" applyFill="1" applyBorder="1" applyAlignment="1" applyProtection="1">
      <alignment horizontal="center"/>
      <protection locked="0"/>
    </xf>
    <xf numFmtId="4" fontId="3" fillId="0" borderId="17" xfId="4" applyNumberFormat="1" applyFont="1" applyFill="1" applyBorder="1" applyAlignment="1" applyProtection="1">
      <alignment horizontal="center"/>
      <protection locked="0"/>
    </xf>
    <xf numFmtId="0" fontId="15" fillId="0" borderId="67" xfId="6" applyFont="1" applyBorder="1" applyAlignment="1">
      <alignment horizontal="center"/>
    </xf>
    <xf numFmtId="0" fontId="16" fillId="0" borderId="8" xfId="6" applyFont="1" applyBorder="1"/>
    <xf numFmtId="0" fontId="16" fillId="0" borderId="9" xfId="6" applyFont="1" applyBorder="1"/>
    <xf numFmtId="168" fontId="23" fillId="0" borderId="67" xfId="7" applyFont="1" applyFill="1" applyBorder="1" applyAlignment="1" applyProtection="1">
      <alignment horizontal="right" shrinkToFit="1"/>
    </xf>
    <xf numFmtId="170" fontId="23" fillId="0" borderId="67" xfId="4" applyNumberFormat="1" applyFont="1" applyFill="1" applyBorder="1" applyAlignment="1" applyProtection="1">
      <alignment horizontal="center" vertical="center"/>
    </xf>
    <xf numFmtId="4" fontId="3" fillId="0" borderId="67" xfId="4" applyNumberFormat="1" applyFont="1" applyFill="1" applyBorder="1" applyAlignment="1" applyProtection="1">
      <alignment horizontal="center"/>
      <protection locked="0"/>
    </xf>
    <xf numFmtId="4" fontId="3" fillId="0" borderId="68" xfId="4" applyNumberFormat="1" applyFont="1" applyFill="1" applyBorder="1" applyAlignment="1" applyProtection="1">
      <alignment horizontal="center"/>
      <protection locked="0"/>
    </xf>
    <xf numFmtId="167" fontId="14" fillId="8" borderId="1" xfId="6" applyNumberFormat="1" applyFont="1" applyFill="1" applyBorder="1" applyAlignment="1">
      <alignment horizontal="center"/>
    </xf>
    <xf numFmtId="170" fontId="22" fillId="8" borderId="1" xfId="4" applyNumberFormat="1" applyFont="1" applyFill="1" applyBorder="1" applyAlignment="1" applyProtection="1">
      <alignment horizontal="right" vertical="center" shrinkToFit="1"/>
    </xf>
    <xf numFmtId="170" fontId="23" fillId="8" borderId="1" xfId="4" applyNumberFormat="1" applyFont="1" applyFill="1" applyBorder="1" applyAlignment="1" applyProtection="1">
      <alignment horizontal="center" vertical="center"/>
    </xf>
    <xf numFmtId="10" fontId="2" fillId="8" borderId="1" xfId="8" applyNumberFormat="1" applyFont="1" applyFill="1" applyBorder="1" applyAlignment="1" applyProtection="1">
      <alignment horizontal="center"/>
    </xf>
    <xf numFmtId="167" fontId="14" fillId="8" borderId="56" xfId="6" applyNumberFormat="1" applyFont="1" applyFill="1" applyBorder="1" applyAlignment="1">
      <alignment horizontal="center" vertical="center"/>
    </xf>
    <xf numFmtId="10" fontId="2" fillId="8" borderId="57" xfId="8" applyNumberFormat="1" applyFont="1" applyFill="1" applyBorder="1" applyAlignment="1" applyProtection="1">
      <alignment horizontal="center"/>
    </xf>
    <xf numFmtId="167" fontId="15" fillId="0" borderId="56" xfId="6" applyNumberFormat="1" applyFont="1" applyBorder="1" applyAlignment="1">
      <alignment horizontal="center"/>
    </xf>
    <xf numFmtId="43" fontId="1" fillId="5" borderId="54" xfId="4" applyFont="1" applyFill="1" applyBorder="1" applyAlignment="1" applyProtection="1">
      <alignment shrinkToFit="1"/>
    </xf>
    <xf numFmtId="43" fontId="1" fillId="5" borderId="55" xfId="4" applyFont="1" applyFill="1" applyBorder="1" applyAlignment="1" applyProtection="1">
      <alignment shrinkToFit="1"/>
    </xf>
    <xf numFmtId="10" fontId="1" fillId="5" borderId="1" xfId="8" applyNumberFormat="1" applyFont="1" applyFill="1" applyBorder="1" applyAlignment="1" applyProtection="1"/>
    <xf numFmtId="10" fontId="1" fillId="5" borderId="57" xfId="8" applyNumberFormat="1" applyFont="1" applyFill="1" applyBorder="1" applyAlignment="1" applyProtection="1"/>
    <xf numFmtId="10" fontId="9" fillId="0" borderId="1" xfId="3" applyNumberFormat="1" applyFont="1" applyFill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4" fillId="0" borderId="50" xfId="6" applyFont="1" applyBorder="1" applyAlignment="1">
      <alignment horizontal="center" vertical="center" wrapText="1"/>
    </xf>
    <xf numFmtId="0" fontId="14" fillId="0" borderId="53" xfId="6" applyFont="1" applyBorder="1" applyAlignment="1">
      <alignment horizontal="center" vertical="center" wrapText="1"/>
    </xf>
    <xf numFmtId="168" fontId="2" fillId="0" borderId="51" xfId="7" applyFont="1" applyFill="1" applyBorder="1" applyAlignment="1" applyProtection="1">
      <alignment horizontal="center" vertical="center" wrapText="1"/>
    </xf>
    <xf numFmtId="168" fontId="2" fillId="0" borderId="54" xfId="7" applyFont="1" applyFill="1" applyBorder="1" applyAlignment="1" applyProtection="1">
      <alignment horizontal="center" vertical="center" wrapText="1"/>
    </xf>
    <xf numFmtId="170" fontId="2" fillId="0" borderId="51" xfId="4" applyNumberFormat="1" applyFont="1" applyFill="1" applyBorder="1" applyAlignment="1" applyProtection="1">
      <alignment horizontal="center" vertical="center"/>
    </xf>
    <xf numFmtId="170" fontId="2" fillId="0" borderId="54" xfId="4" applyNumberFormat="1" applyFont="1" applyFill="1" applyBorder="1" applyAlignment="1" applyProtection="1">
      <alignment horizontal="center" vertical="center"/>
    </xf>
    <xf numFmtId="0" fontId="14" fillId="0" borderId="51" xfId="6" applyFont="1" applyBorder="1" applyAlignment="1">
      <alignment horizontal="center" vertical="center"/>
    </xf>
    <xf numFmtId="0" fontId="14" fillId="0" borderId="54" xfId="6" applyFont="1" applyBorder="1" applyAlignment="1">
      <alignment horizontal="center" vertical="center"/>
    </xf>
    <xf numFmtId="0" fontId="14" fillId="0" borderId="51" xfId="6" applyFont="1" applyBorder="1" applyAlignment="1">
      <alignment horizontal="center" vertical="center" wrapText="1"/>
    </xf>
    <xf numFmtId="0" fontId="14" fillId="0" borderId="54" xfId="6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21" fillId="0" borderId="13" xfId="6" applyFont="1" applyBorder="1" applyAlignment="1">
      <alignment horizontal="center" vertical="center"/>
    </xf>
    <xf numFmtId="0" fontId="21" fillId="0" borderId="69" xfId="6" applyFont="1" applyBorder="1" applyAlignment="1">
      <alignment horizontal="center" vertical="center"/>
    </xf>
    <xf numFmtId="0" fontId="21" fillId="0" borderId="47" xfId="6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/>
    </xf>
    <xf numFmtId="0" fontId="14" fillId="5" borderId="1" xfId="6" applyFont="1" applyFill="1" applyBorder="1" applyAlignment="1">
      <alignment horizontal="center" vertical="center"/>
    </xf>
    <xf numFmtId="0" fontId="14" fillId="5" borderId="54" xfId="6" applyFont="1" applyFill="1" applyBorder="1" applyAlignment="1">
      <alignment horizontal="center" vertical="center"/>
    </xf>
    <xf numFmtId="0" fontId="14" fillId="0" borderId="52" xfId="6" applyFont="1" applyBorder="1" applyAlignment="1">
      <alignment horizontal="center" vertical="center"/>
    </xf>
    <xf numFmtId="0" fontId="14" fillId="0" borderId="55" xfId="6" applyFont="1" applyBorder="1" applyAlignment="1">
      <alignment horizontal="center" vertical="center"/>
    </xf>
    <xf numFmtId="0" fontId="14" fillId="5" borderId="51" xfId="6" applyFont="1" applyFill="1" applyBorder="1" applyAlignment="1">
      <alignment horizontal="center" vertical="center"/>
    </xf>
    <xf numFmtId="44" fontId="21" fillId="0" borderId="51" xfId="5" applyFont="1" applyBorder="1" applyAlignment="1">
      <alignment horizontal="center" vertical="center"/>
    </xf>
    <xf numFmtId="44" fontId="21" fillId="0" borderId="1" xfId="5" applyFont="1" applyBorder="1" applyAlignment="1">
      <alignment horizontal="center" vertical="center"/>
    </xf>
    <xf numFmtId="10" fontId="14" fillId="8" borderId="63" xfId="6" applyNumberFormat="1" applyFont="1" applyFill="1" applyBorder="1" applyAlignment="1">
      <alignment horizontal="left" vertical="center" wrapText="1"/>
    </xf>
    <xf numFmtId="10" fontId="14" fillId="8" borderId="64" xfId="6" applyNumberFormat="1" applyFont="1" applyFill="1" applyBorder="1" applyAlignment="1">
      <alignment horizontal="left" vertical="center" wrapText="1"/>
    </xf>
    <xf numFmtId="10" fontId="14" fillId="8" borderId="65" xfId="6" applyNumberFormat="1" applyFont="1" applyFill="1" applyBorder="1" applyAlignment="1">
      <alignment horizontal="left" vertical="center" wrapText="1"/>
    </xf>
    <xf numFmtId="10" fontId="14" fillId="8" borderId="1" xfId="6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3" fillId="0" borderId="0" xfId="3" applyNumberFormat="1" applyAlignment="1">
      <alignment horizontal="left"/>
    </xf>
    <xf numFmtId="0" fontId="3" fillId="0" borderId="0" xfId="3" applyAlignment="1">
      <alignment horizontal="center" vertical="center"/>
    </xf>
    <xf numFmtId="0" fontId="8" fillId="0" borderId="11" xfId="3" applyFont="1" applyBorder="1" applyAlignment="1">
      <alignment horizontal="left" vertical="center"/>
    </xf>
    <xf numFmtId="0" fontId="3" fillId="0" borderId="1" xfId="3" applyBorder="1" applyAlignment="1">
      <alignment horizontal="left" vertical="center" wrapText="1"/>
    </xf>
    <xf numFmtId="49" fontId="3" fillId="0" borderId="0" xfId="3" applyNumberFormat="1" applyAlignment="1">
      <alignment horizontal="left"/>
    </xf>
    <xf numFmtId="0" fontId="2" fillId="0" borderId="0" xfId="3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0" fillId="0" borderId="0" xfId="0" quotePrefix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2" fillId="0" borderId="1" xfId="3" applyFont="1" applyBorder="1" applyAlignment="1">
      <alignment horizontal="left" vertical="center" wrapText="1"/>
    </xf>
    <xf numFmtId="0" fontId="2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left"/>
    </xf>
    <xf numFmtId="10" fontId="7" fillId="2" borderId="1" xfId="3" applyNumberFormat="1" applyFont="1" applyFill="1" applyBorder="1" applyAlignment="1" applyProtection="1">
      <alignment horizontal="center" vertical="center"/>
      <protection locked="0"/>
    </xf>
    <xf numFmtId="4" fontId="2" fillId="0" borderId="1" xfId="3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2" fillId="0" borderId="7" xfId="1" applyFont="1" applyBorder="1" applyAlignment="1">
      <alignment horizontal="center" vertical="top"/>
    </xf>
    <xf numFmtId="164" fontId="7" fillId="2" borderId="2" xfId="2" applyFont="1" applyFill="1" applyBorder="1" applyAlignment="1" applyProtection="1">
      <alignment horizontal="left" wrapText="1"/>
      <protection locked="0"/>
    </xf>
    <xf numFmtId="164" fontId="7" fillId="2" borderId="3" xfId="2" applyFont="1" applyFill="1" applyBorder="1" applyAlignment="1" applyProtection="1">
      <alignment horizontal="left" wrapText="1"/>
      <protection locked="0"/>
    </xf>
    <xf numFmtId="164" fontId="7" fillId="2" borderId="4" xfId="2" applyFont="1" applyFill="1" applyBorder="1" applyAlignment="1" applyProtection="1">
      <alignment horizontal="left" wrapText="1"/>
      <protection locked="0"/>
    </xf>
    <xf numFmtId="0" fontId="7" fillId="0" borderId="1" xfId="3" applyFont="1" applyBorder="1" applyAlignment="1">
      <alignment horizontal="left" vertical="top" wrapText="1"/>
    </xf>
    <xf numFmtId="49" fontId="24" fillId="17" borderId="70" xfId="0" applyNumberFormat="1" applyFont="1" applyFill="1" applyBorder="1" applyAlignment="1" applyProtection="1">
      <alignment horizontal="center" wrapText="1"/>
      <protection locked="0"/>
    </xf>
    <xf numFmtId="49" fontId="24" fillId="17" borderId="70" xfId="0" applyNumberFormat="1" applyFont="1" applyFill="1" applyBorder="1" applyAlignment="1" applyProtection="1">
      <alignment wrapText="1"/>
      <protection locked="0"/>
    </xf>
    <xf numFmtId="0" fontId="24" fillId="18" borderId="70" xfId="0" applyFont="1" applyFill="1" applyBorder="1"/>
    <xf numFmtId="4" fontId="24" fillId="18" borderId="71" xfId="0" applyNumberFormat="1" applyFont="1" applyFill="1" applyBorder="1" applyAlignment="1">
      <alignment horizontal="center"/>
    </xf>
    <xf numFmtId="49" fontId="25" fillId="17" borderId="72" xfId="0" applyNumberFormat="1" applyFont="1" applyFill="1" applyBorder="1" applyAlignment="1" applyProtection="1">
      <alignment horizontal="center" wrapText="1"/>
      <protection locked="0"/>
    </xf>
    <xf numFmtId="0" fontId="25" fillId="0" borderId="72" xfId="0" applyFont="1" applyFill="1" applyBorder="1" applyAlignment="1">
      <alignment horizontal="left" wrapText="1"/>
    </xf>
    <xf numFmtId="0" fontId="25" fillId="0" borderId="72" xfId="0" applyFont="1" applyFill="1" applyBorder="1" applyAlignment="1">
      <alignment horizontal="center" wrapText="1"/>
    </xf>
    <xf numFmtId="0" fontId="25" fillId="17" borderId="72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/>
    <xf numFmtId="49" fontId="25" fillId="17" borderId="73" xfId="0" applyNumberFormat="1" applyFont="1" applyFill="1" applyBorder="1" applyAlignment="1" applyProtection="1">
      <alignment horizontal="center" wrapText="1"/>
      <protection locked="0"/>
    </xf>
    <xf numFmtId="0" fontId="25" fillId="0" borderId="73" xfId="0" applyFont="1" applyFill="1" applyBorder="1" applyAlignment="1">
      <alignment horizontal="left" wrapText="1"/>
    </xf>
    <xf numFmtId="0" fontId="25" fillId="0" borderId="73" xfId="0" applyFont="1" applyFill="1" applyBorder="1" applyAlignment="1">
      <alignment horizontal="center" wrapText="1"/>
    </xf>
    <xf numFmtId="0" fontId="25" fillId="17" borderId="73" xfId="0" applyFont="1" applyFill="1" applyBorder="1" applyAlignment="1" applyProtection="1">
      <alignment horizontal="center" wrapText="1"/>
      <protection locked="0"/>
    </xf>
    <xf numFmtId="49" fontId="25" fillId="17" borderId="74" xfId="0" applyNumberFormat="1" applyFont="1" applyFill="1" applyBorder="1" applyAlignment="1" applyProtection="1">
      <alignment horizontal="center" wrapText="1"/>
      <protection locked="0"/>
    </xf>
    <xf numFmtId="0" fontId="25" fillId="0" borderId="74" xfId="0" applyFont="1" applyFill="1" applyBorder="1" applyAlignment="1">
      <alignment horizontal="left" wrapText="1"/>
    </xf>
    <xf numFmtId="0" fontId="25" fillId="0" borderId="74" xfId="0" applyFont="1" applyFill="1" applyBorder="1" applyAlignment="1">
      <alignment horizontal="center" wrapText="1"/>
    </xf>
    <xf numFmtId="0" fontId="25" fillId="17" borderId="74" xfId="0" applyFont="1" applyFill="1" applyBorder="1" applyAlignment="1" applyProtection="1">
      <alignment horizontal="center" wrapText="1"/>
      <protection locked="0"/>
    </xf>
    <xf numFmtId="0" fontId="26" fillId="16" borderId="1" xfId="9" applyFont="1" applyFill="1" applyBorder="1" applyAlignment="1">
      <alignment horizontal="center" vertical="center"/>
    </xf>
    <xf numFmtId="49" fontId="26" fillId="16" borderId="1" xfId="9" applyNumberFormat="1" applyFont="1" applyFill="1" applyBorder="1" applyAlignment="1">
      <alignment horizontal="center" vertical="center"/>
    </xf>
    <xf numFmtId="0" fontId="26" fillId="16" borderId="1" xfId="9" applyFont="1" applyFill="1" applyBorder="1" applyAlignment="1">
      <alignment vertical="center"/>
    </xf>
    <xf numFmtId="0" fontId="26" fillId="16" borderId="1" xfId="9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4" fillId="0" borderId="79" xfId="0" applyFont="1" applyBorder="1"/>
    <xf numFmtId="49" fontId="25" fillId="2" borderId="80" xfId="0" applyNumberFormat="1" applyFont="1" applyFill="1" applyBorder="1" applyAlignment="1" applyProtection="1">
      <alignment horizontal="left" wrapText="1"/>
      <protection locked="0"/>
    </xf>
    <xf numFmtId="49" fontId="25" fillId="2" borderId="81" xfId="0" applyNumberFormat="1" applyFont="1" applyFill="1" applyBorder="1" applyAlignment="1" applyProtection="1">
      <alignment horizontal="left" wrapText="1"/>
      <protection locked="0"/>
    </xf>
    <xf numFmtId="49" fontId="25" fillId="2" borderId="82" xfId="0" applyNumberFormat="1" applyFont="1" applyFill="1" applyBorder="1" applyAlignment="1" applyProtection="1">
      <alignment horizontal="left" wrapText="1"/>
      <protection locked="0"/>
    </xf>
    <xf numFmtId="0" fontId="27" fillId="0" borderId="0" xfId="0" applyFont="1"/>
    <xf numFmtId="0" fontId="27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79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49" fontId="2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24" fillId="2" borderId="1" xfId="0" applyNumberFormat="1" applyFont="1" applyFill="1" applyBorder="1" applyAlignment="1" applyProtection="1">
      <alignment vertical="center" wrapText="1"/>
      <protection locked="0"/>
    </xf>
    <xf numFmtId="49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172" fontId="24" fillId="0" borderId="2" xfId="4" applyNumberFormat="1" applyFont="1" applyBorder="1" applyAlignment="1">
      <alignment horizontal="center" vertical="center"/>
    </xf>
    <xf numFmtId="49" fontId="24" fillId="2" borderId="1" xfId="0" applyNumberFormat="1" applyFont="1" applyFill="1" applyBorder="1" applyAlignment="1" applyProtection="1">
      <alignment vertical="center"/>
      <protection locked="0"/>
    </xf>
    <xf numFmtId="0" fontId="25" fillId="0" borderId="8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77" xfId="0" applyFont="1" applyBorder="1" applyAlignment="1">
      <alignment vertical="center"/>
    </xf>
    <xf numFmtId="0" fontId="25" fillId="0" borderId="78" xfId="0" applyFont="1" applyBorder="1" applyAlignment="1">
      <alignment vertical="center"/>
    </xf>
    <xf numFmtId="0" fontId="25" fillId="0" borderId="77" xfId="0" applyFont="1" applyBorder="1" applyAlignment="1">
      <alignment horizontal="center" vertical="center"/>
    </xf>
    <xf numFmtId="0" fontId="25" fillId="0" borderId="83" xfId="0" applyFont="1" applyBorder="1" applyAlignment="1">
      <alignment vertical="center"/>
    </xf>
    <xf numFmtId="49" fontId="25" fillId="2" borderId="7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75" xfId="0" applyFont="1" applyBorder="1" applyAlignment="1">
      <alignment horizontal="left" vertical="center" wrapText="1"/>
    </xf>
    <xf numFmtId="0" fontId="25" fillId="0" borderId="76" xfId="0" applyFont="1" applyBorder="1" applyAlignment="1">
      <alignment horizontal="left" vertical="center" wrapText="1"/>
    </xf>
    <xf numFmtId="172" fontId="25" fillId="2" borderId="75" xfId="4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>
      <alignment horizontal="center" vertical="center"/>
    </xf>
    <xf numFmtId="49" fontId="25" fillId="2" borderId="80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81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8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49" fontId="25" fillId="15" borderId="84" xfId="0" applyNumberFormat="1" applyFont="1" applyFill="1" applyBorder="1" applyAlignment="1" applyProtection="1">
      <alignment horizontal="center" vertical="center" wrapText="1"/>
      <protection locked="0"/>
    </xf>
    <xf numFmtId="49" fontId="24" fillId="17" borderId="85" xfId="0" applyNumberFormat="1" applyFont="1" applyFill="1" applyBorder="1" applyAlignment="1" applyProtection="1">
      <alignment horizontal="center" wrapText="1"/>
      <protection locked="0"/>
    </xf>
    <xf numFmtId="49" fontId="25" fillId="17" borderId="86" xfId="0" applyNumberFormat="1" applyFont="1" applyFill="1" applyBorder="1" applyAlignment="1" applyProtection="1">
      <alignment horizontal="center" wrapText="1"/>
      <protection locked="0"/>
    </xf>
    <xf numFmtId="4" fontId="25" fillId="0" borderId="84" xfId="0" applyNumberFormat="1" applyFont="1" applyFill="1" applyBorder="1" applyAlignment="1">
      <alignment horizontal="center" wrapText="1"/>
    </xf>
    <xf numFmtId="49" fontId="25" fillId="17" borderId="87" xfId="0" applyNumberFormat="1" applyFont="1" applyFill="1" applyBorder="1" applyAlignment="1" applyProtection="1">
      <alignment horizontal="center" wrapText="1"/>
      <protection locked="0"/>
    </xf>
    <xf numFmtId="49" fontId="25" fillId="17" borderId="79" xfId="0" applyNumberFormat="1" applyFont="1" applyFill="1" applyBorder="1" applyAlignment="1" applyProtection="1">
      <alignment horizontal="center" wrapText="1"/>
      <protection locked="0"/>
    </xf>
    <xf numFmtId="0" fontId="25" fillId="0" borderId="79" xfId="0" applyFont="1" applyFill="1" applyBorder="1" applyAlignment="1">
      <alignment horizontal="left" wrapText="1"/>
    </xf>
    <xf numFmtId="0" fontId="25" fillId="0" borderId="79" xfId="0" applyFont="1" applyFill="1" applyBorder="1" applyAlignment="1">
      <alignment horizontal="center" wrapText="1"/>
    </xf>
    <xf numFmtId="0" fontId="25" fillId="17" borderId="79" xfId="0" applyFont="1" applyFill="1" applyBorder="1" applyAlignment="1" applyProtection="1">
      <alignment horizontal="center" wrapText="1"/>
      <protection locked="0"/>
    </xf>
    <xf numFmtId="4" fontId="25" fillId="0" borderId="88" xfId="0" applyNumberFormat="1" applyFont="1" applyFill="1" applyBorder="1" applyAlignment="1">
      <alignment horizontal="center" wrapText="1"/>
    </xf>
    <xf numFmtId="0" fontId="3" fillId="0" borderId="8" xfId="0" applyFont="1" applyFill="1" applyBorder="1"/>
    <xf numFmtId="0" fontId="3" fillId="0" borderId="9" xfId="0" applyFont="1" applyFill="1" applyBorder="1"/>
    <xf numFmtId="4" fontId="25" fillId="0" borderId="89" xfId="0" applyNumberFormat="1" applyFont="1" applyFill="1" applyBorder="1" applyAlignment="1">
      <alignment horizontal="center" wrapText="1"/>
    </xf>
    <xf numFmtId="49" fontId="25" fillId="17" borderId="90" xfId="0" applyNumberFormat="1" applyFont="1" applyFill="1" applyBorder="1" applyAlignment="1" applyProtection="1">
      <alignment horizontal="center" wrapText="1"/>
      <protection locked="0"/>
    </xf>
    <xf numFmtId="4" fontId="25" fillId="0" borderId="91" xfId="0" applyNumberFormat="1" applyFont="1" applyFill="1" applyBorder="1" applyAlignment="1">
      <alignment horizontal="center" wrapText="1"/>
    </xf>
    <xf numFmtId="49" fontId="25" fillId="17" borderId="92" xfId="0" applyNumberFormat="1" applyFont="1" applyFill="1" applyBorder="1" applyAlignment="1" applyProtection="1">
      <alignment horizontal="center" wrapText="1"/>
      <protection locked="0"/>
    </xf>
    <xf numFmtId="0" fontId="0" fillId="0" borderId="8" xfId="0" applyBorder="1"/>
    <xf numFmtId="0" fontId="0" fillId="0" borderId="9" xfId="0" applyBorder="1"/>
    <xf numFmtId="49" fontId="24" fillId="17" borderId="85" xfId="0" applyNumberFormat="1" applyFont="1" applyFill="1" applyBorder="1" applyAlignment="1" applyProtection="1">
      <alignment horizontal="center" vertical="center" wrapText="1"/>
      <protection locked="0"/>
    </xf>
    <xf numFmtId="49" fontId="24" fillId="17" borderId="70" xfId="0" applyNumberFormat="1" applyFont="1" applyFill="1" applyBorder="1" applyAlignment="1" applyProtection="1">
      <alignment horizontal="center" vertical="center" wrapText="1"/>
      <protection locked="0"/>
    </xf>
    <xf numFmtId="49" fontId="24" fillId="17" borderId="70" xfId="0" applyNumberFormat="1" applyFont="1" applyFill="1" applyBorder="1" applyAlignment="1" applyProtection="1">
      <alignment vertical="center" wrapText="1"/>
      <protection locked="0"/>
    </xf>
    <xf numFmtId="0" fontId="24" fillId="18" borderId="70" xfId="0" applyFont="1" applyFill="1" applyBorder="1" applyAlignment="1">
      <alignment vertical="center"/>
    </xf>
    <xf numFmtId="4" fontId="24" fillId="18" borderId="7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3" fillId="0" borderId="2" xfId="3" applyBorder="1" applyAlignment="1">
      <alignment horizontal="center" vertical="center" wrapText="1"/>
    </xf>
    <xf numFmtId="0" fontId="3" fillId="0" borderId="4" xfId="3" applyBorder="1" applyAlignment="1">
      <alignment horizontal="center" vertical="center" wrapText="1"/>
    </xf>
    <xf numFmtId="10" fontId="8" fillId="0" borderId="1" xfId="3" applyNumberFormat="1" applyFont="1" applyFill="1" applyBorder="1" applyAlignment="1" applyProtection="1">
      <alignment horizontal="center" vertical="center"/>
    </xf>
  </cellXfs>
  <cellStyles count="10">
    <cellStyle name="Moeda" xfId="5" builtinId="4"/>
    <cellStyle name="Moeda_Composicao BDI v2.1" xfId="2"/>
    <cellStyle name="Normal" xfId="0" builtinId="0"/>
    <cellStyle name="Normal 2" xfId="3"/>
    <cellStyle name="Normal 2 2" xfId="9"/>
    <cellStyle name="Normal 3" xfId="6"/>
    <cellStyle name="Normal_FICHA DE VERIFICAÇÃO PRELIMINAR - Plano R" xfId="1"/>
    <cellStyle name="Porcentagem 2" xfId="8"/>
    <cellStyle name="Vírgula" xfId="4" builtinId="3"/>
    <cellStyle name="Vírgula 2" xfId="7"/>
  </cellStyles>
  <dxfs count="438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ndense val="0"/>
        <extend val="0"/>
        <color indexed="17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67235</xdr:colOff>
      <xdr:row>0</xdr:row>
      <xdr:rowOff>77774</xdr:rowOff>
    </xdr:from>
    <xdr:to>
      <xdr:col>10</xdr:col>
      <xdr:colOff>930088</xdr:colOff>
      <xdr:row>4</xdr:row>
      <xdr:rowOff>13266</xdr:rowOff>
    </xdr:to>
    <xdr:pic>
      <xdr:nvPicPr>
        <xdr:cNvPr id="5" name="Imagem 4" descr="Nova logo Cotiporã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3222941" y="77774"/>
          <a:ext cx="862853" cy="798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876299</xdr:colOff>
      <xdr:row>0</xdr:row>
      <xdr:rowOff>57043</xdr:rowOff>
    </xdr:from>
    <xdr:to>
      <xdr:col>10</xdr:col>
      <xdr:colOff>800099</xdr:colOff>
      <xdr:row>2</xdr:row>
      <xdr:rowOff>130928</xdr:rowOff>
    </xdr:to>
    <xdr:pic>
      <xdr:nvPicPr>
        <xdr:cNvPr id="2" name="Imagem 1" descr="Nova logo Cotiporã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7886699" y="57043"/>
          <a:ext cx="828675" cy="759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ONTE%20N.%20SRA.%20DA%20POMPEIA\03.%20Or&#231;amento\PM%203.06.R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AVIMENTA&#199;&#213;ES\PAVIMENTA&#199;&#195;O%20DE%20&#193;REA%20DE%20APOIO%20&#192;%20EVENTOS\04.%20OR&#199;AMENTO\PO_R0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Planilha1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>
        <row r="17">
          <cell r="F17" t="str">
            <v>Único</v>
          </cell>
        </row>
        <row r="22">
          <cell r="F22" t="str">
            <v>Camila Schmitt Caccia</v>
          </cell>
        </row>
        <row r="23">
          <cell r="F23" t="str">
            <v>RS190280</v>
          </cell>
        </row>
        <row r="24">
          <cell r="F24"/>
        </row>
        <row r="31">
          <cell r="F31" t="str">
            <v>Tradicional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BDI (2)"/>
      <sheetName val="BDI (3)"/>
      <sheetName val="PO"/>
      <sheetName val="PLQ"/>
      <sheetName val="CFF"/>
    </sheetNames>
    <definedNames>
      <definedName name="linhaSINAPIxls" refersTo="='PO'!$X1" sheetId="4"/>
    </definedNames>
    <sheetDataSet>
      <sheetData sheetId="0" refreshError="1">
        <row r="37">
          <cell r="T37" t="str">
            <v>BDI 1</v>
          </cell>
          <cell r="U37" t="str">
            <v>BDI 2</v>
          </cell>
          <cell r="V37" t="str">
            <v>BDI 3</v>
          </cell>
          <cell r="W37" t="str">
            <v>BDI 4</v>
          </cell>
          <cell r="X37" t="str">
            <v>BDI 5</v>
          </cell>
        </row>
        <row r="38">
          <cell r="A38">
            <v>45261</v>
          </cell>
          <cell r="C38" t="str">
            <v>Não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zoomScale="85" zoomScaleNormal="85" workbookViewId="0">
      <selection activeCell="G46" sqref="G46:G53"/>
    </sheetView>
  </sheetViews>
  <sheetFormatPr defaultRowHeight="15" x14ac:dyDescent="0.25"/>
  <cols>
    <col min="1" max="1" width="12.42578125" customWidth="1"/>
    <col min="3" max="3" width="12" customWidth="1"/>
    <col min="4" max="4" width="10.42578125" customWidth="1"/>
    <col min="5" max="5" width="94.42578125" customWidth="1"/>
    <col min="6" max="6" width="12.28515625" customWidth="1"/>
    <col min="7" max="7" width="11.28515625" customWidth="1"/>
    <col min="8" max="8" width="14.42578125" customWidth="1"/>
    <col min="9" max="9" width="10.7109375" customWidth="1"/>
    <col min="10" max="10" width="13.5703125" customWidth="1"/>
    <col min="11" max="11" width="15.42578125" customWidth="1"/>
  </cols>
  <sheetData>
    <row r="1" spans="1:11" ht="20.25" customHeight="1" x14ac:dyDescent="0.25">
      <c r="A1" s="178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80"/>
    </row>
    <row r="2" spans="1:11" ht="18" customHeight="1" x14ac:dyDescent="0.25">
      <c r="A2" s="2" t="s">
        <v>1</v>
      </c>
      <c r="B2" s="42"/>
      <c r="C2" s="25"/>
      <c r="D2" s="25"/>
      <c r="E2" s="25"/>
      <c r="G2" t="s">
        <v>182</v>
      </c>
      <c r="I2" s="25"/>
      <c r="K2" s="26"/>
    </row>
    <row r="3" spans="1:11" ht="15" customHeight="1" x14ac:dyDescent="0.25">
      <c r="A3" s="98" t="s">
        <v>187</v>
      </c>
      <c r="B3" s="184" t="s">
        <v>188</v>
      </c>
      <c r="C3" s="184"/>
      <c r="D3" s="184"/>
      <c r="E3" s="184"/>
      <c r="G3" s="41" t="s">
        <v>92</v>
      </c>
      <c r="I3" s="41"/>
      <c r="J3" s="41"/>
      <c r="K3" s="26"/>
    </row>
    <row r="4" spans="1:11" ht="15" customHeight="1" x14ac:dyDescent="0.25">
      <c r="A4" s="96"/>
      <c r="B4" s="184"/>
      <c r="C4" s="184"/>
      <c r="D4" s="184"/>
      <c r="E4" s="184"/>
      <c r="G4" t="s">
        <v>94</v>
      </c>
      <c r="K4" s="3"/>
    </row>
    <row r="5" spans="1:11" ht="9.75" customHeight="1" thickBot="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8.75" customHeight="1" thickBot="1" x14ac:dyDescent="0.3">
      <c r="A6" s="181" t="s">
        <v>3</v>
      </c>
      <c r="B6" s="182"/>
      <c r="C6" s="182"/>
      <c r="D6" s="182"/>
      <c r="E6" s="182"/>
      <c r="F6" s="182"/>
      <c r="G6" s="182"/>
      <c r="H6" s="182"/>
      <c r="I6" s="182"/>
      <c r="J6" s="182"/>
      <c r="K6" s="183"/>
    </row>
    <row r="7" spans="1:11" ht="39" customHeight="1" thickBot="1" x14ac:dyDescent="0.3">
      <c r="A7" s="99" t="s">
        <v>93</v>
      </c>
      <c r="B7" s="100" t="s">
        <v>47</v>
      </c>
      <c r="C7" s="47" t="s">
        <v>64</v>
      </c>
      <c r="D7" s="47" t="s">
        <v>65</v>
      </c>
      <c r="E7" s="47" t="s">
        <v>48</v>
      </c>
      <c r="F7" s="48" t="s">
        <v>66</v>
      </c>
      <c r="G7" s="47" t="s">
        <v>67</v>
      </c>
      <c r="H7" s="47" t="str">
        <f>IF(TIPOORCAMENTO="Licitado","","Custo Unitário (sem BDI) (R$)")</f>
        <v>Custo Unitário (sem BDI) (R$)</v>
      </c>
      <c r="I7" s="47" t="str">
        <f>IF(TIPOORCAMENTO="Licitado","","BDI
(%)")</f>
        <v>BDI
(%)</v>
      </c>
      <c r="J7" s="47" t="s">
        <v>68</v>
      </c>
      <c r="K7" s="49" t="s">
        <v>69</v>
      </c>
    </row>
    <row r="8" spans="1:11" ht="21.75" customHeight="1" x14ac:dyDescent="0.25">
      <c r="A8" s="91"/>
      <c r="B8" s="92"/>
      <c r="C8" s="93" t="s">
        <v>146</v>
      </c>
      <c r="D8" s="92"/>
      <c r="E8" s="92" t="s">
        <v>181</v>
      </c>
      <c r="F8" s="92"/>
      <c r="G8" s="92"/>
      <c r="H8" s="92"/>
      <c r="I8" s="92"/>
      <c r="J8" s="92"/>
      <c r="K8" s="94">
        <f>K9+K44</f>
        <v>1100690.76</v>
      </c>
    </row>
    <row r="9" spans="1:11" ht="18.75" customHeight="1" x14ac:dyDescent="0.25">
      <c r="A9" s="82">
        <v>1</v>
      </c>
      <c r="B9" s="83"/>
      <c r="C9" s="83" t="s">
        <v>73</v>
      </c>
      <c r="D9" s="84"/>
      <c r="E9" s="85" t="s">
        <v>179</v>
      </c>
      <c r="F9" s="86"/>
      <c r="G9" s="87"/>
      <c r="H9" s="88"/>
      <c r="I9" s="89"/>
      <c r="J9" s="87"/>
      <c r="K9" s="90">
        <f>K10+K14+K16+K20+K33+K42</f>
        <v>927515.03</v>
      </c>
    </row>
    <row r="10" spans="1:11" ht="15.75" customHeight="1" x14ac:dyDescent="0.25">
      <c r="A10" s="43">
        <v>1</v>
      </c>
      <c r="B10" s="45" t="s">
        <v>54</v>
      </c>
      <c r="C10" s="27"/>
      <c r="D10" s="28"/>
      <c r="E10" s="29" t="s">
        <v>95</v>
      </c>
      <c r="F10" s="30" t="s">
        <v>16</v>
      </c>
      <c r="G10" s="31">
        <v>4.5</v>
      </c>
      <c r="H10" s="32"/>
      <c r="I10" s="33" t="s">
        <v>71</v>
      </c>
      <c r="J10" s="31"/>
      <c r="K10" s="72">
        <f>SUM(K11:K13)</f>
        <v>7171.5000000000009</v>
      </c>
    </row>
    <row r="11" spans="1:11" ht="30" x14ac:dyDescent="0.25">
      <c r="A11" s="43">
        <v>1</v>
      </c>
      <c r="B11" s="45" t="s">
        <v>80</v>
      </c>
      <c r="C11" s="27" t="s">
        <v>70</v>
      </c>
      <c r="D11" s="28" t="s">
        <v>72</v>
      </c>
      <c r="E11" s="29" t="s">
        <v>78</v>
      </c>
      <c r="F11" s="30" t="s">
        <v>82</v>
      </c>
      <c r="G11" s="31">
        <v>4.5</v>
      </c>
      <c r="H11" s="32">
        <v>309</v>
      </c>
      <c r="I11" s="33">
        <v>0.21820000000000001</v>
      </c>
      <c r="J11" s="31">
        <f>ROUND(H11*(1+I11),2)</f>
        <v>376.42</v>
      </c>
      <c r="K11" s="35">
        <f>ROUND(G11*J11,2)</f>
        <v>1693.89</v>
      </c>
    </row>
    <row r="12" spans="1:11" x14ac:dyDescent="0.25">
      <c r="A12" s="43">
        <v>1</v>
      </c>
      <c r="B12" s="45" t="s">
        <v>149</v>
      </c>
      <c r="C12" s="27" t="s">
        <v>146</v>
      </c>
      <c r="D12" s="28" t="s">
        <v>75</v>
      </c>
      <c r="E12" s="29" t="s">
        <v>104</v>
      </c>
      <c r="F12" s="30" t="s">
        <v>175</v>
      </c>
      <c r="G12" s="31">
        <v>1</v>
      </c>
      <c r="H12" s="32">
        <v>3786.88</v>
      </c>
      <c r="I12" s="33">
        <v>0.21820000000000001</v>
      </c>
      <c r="J12" s="31">
        <f>ROUND(H12*(1+I12),2)</f>
        <v>4613.18</v>
      </c>
      <c r="K12" s="35">
        <f t="shared" ref="K12:K13" si="0">ROUND(G12*J12,2)</f>
        <v>4613.18</v>
      </c>
    </row>
    <row r="13" spans="1:11" x14ac:dyDescent="0.25">
      <c r="A13" s="43">
        <v>1</v>
      </c>
      <c r="B13" s="45" t="s">
        <v>150</v>
      </c>
      <c r="C13" s="27" t="s">
        <v>146</v>
      </c>
      <c r="D13" s="28" t="s">
        <v>124</v>
      </c>
      <c r="E13" s="29" t="s">
        <v>105</v>
      </c>
      <c r="F13" s="30" t="s">
        <v>175</v>
      </c>
      <c r="G13" s="31">
        <v>1</v>
      </c>
      <c r="H13" s="32">
        <v>709.6</v>
      </c>
      <c r="I13" s="33">
        <v>0.21820000000000001</v>
      </c>
      <c r="J13" s="31">
        <f>ROUND(H13*(1+I13),2)</f>
        <v>864.43</v>
      </c>
      <c r="K13" s="35">
        <f t="shared" si="0"/>
        <v>864.43</v>
      </c>
    </row>
    <row r="14" spans="1:11" x14ac:dyDescent="0.25">
      <c r="A14" s="43">
        <v>1</v>
      </c>
      <c r="B14" s="45" t="s">
        <v>55</v>
      </c>
      <c r="C14" s="27" t="s">
        <v>70</v>
      </c>
      <c r="D14" s="28"/>
      <c r="E14" s="29" t="s">
        <v>56</v>
      </c>
      <c r="F14" s="30" t="s">
        <v>16</v>
      </c>
      <c r="G14" s="31">
        <v>0</v>
      </c>
      <c r="H14" s="32"/>
      <c r="I14" s="33">
        <v>0.21820000000000001</v>
      </c>
      <c r="J14" s="31"/>
      <c r="K14" s="35">
        <f>K15</f>
        <v>8086.81</v>
      </c>
    </row>
    <row r="15" spans="1:11" x14ac:dyDescent="0.25">
      <c r="A15" s="43">
        <v>1</v>
      </c>
      <c r="B15" s="45" t="s">
        <v>151</v>
      </c>
      <c r="C15" s="27" t="s">
        <v>146</v>
      </c>
      <c r="D15" s="28" t="s">
        <v>76</v>
      </c>
      <c r="E15" s="29" t="s">
        <v>106</v>
      </c>
      <c r="F15" s="30" t="s">
        <v>175</v>
      </c>
      <c r="G15" s="31">
        <v>0.45</v>
      </c>
      <c r="H15" s="32">
        <v>14751.84</v>
      </c>
      <c r="I15" s="33">
        <v>0.21820000000000001</v>
      </c>
      <c r="J15" s="31">
        <f>ROUND(H15*(1+I15),2)</f>
        <v>17970.689999999999</v>
      </c>
      <c r="K15" s="35">
        <f>ROUND(G15*J15,2)</f>
        <v>8086.81</v>
      </c>
    </row>
    <row r="16" spans="1:11" x14ac:dyDescent="0.25">
      <c r="A16" s="43">
        <v>1</v>
      </c>
      <c r="B16" s="45" t="s">
        <v>57</v>
      </c>
      <c r="C16" s="27" t="s">
        <v>70</v>
      </c>
      <c r="D16" s="28"/>
      <c r="E16" s="29" t="s">
        <v>96</v>
      </c>
      <c r="F16" s="30" t="s">
        <v>16</v>
      </c>
      <c r="G16" s="31">
        <v>0</v>
      </c>
      <c r="H16" s="32">
        <v>0</v>
      </c>
      <c r="I16" s="33">
        <v>0.21820000000000001</v>
      </c>
      <c r="J16" s="31"/>
      <c r="K16" s="35">
        <f>SUM(K17:K19)</f>
        <v>172622.14</v>
      </c>
    </row>
    <row r="17" spans="1:11" ht="30" x14ac:dyDescent="0.25">
      <c r="A17" s="43">
        <v>1</v>
      </c>
      <c r="B17" s="45" t="s">
        <v>190</v>
      </c>
      <c r="C17" s="27" t="s">
        <v>147</v>
      </c>
      <c r="D17" s="28" t="s">
        <v>128</v>
      </c>
      <c r="E17" s="29" t="s">
        <v>97</v>
      </c>
      <c r="F17" s="30" t="s">
        <v>83</v>
      </c>
      <c r="G17" s="31">
        <v>1052.75</v>
      </c>
      <c r="H17" s="32">
        <v>72.540000000000006</v>
      </c>
      <c r="I17" s="33">
        <v>0.21820000000000001</v>
      </c>
      <c r="J17" s="31">
        <f t="shared" ref="J17:J19" si="1">ROUND(H17*(1+I17),2)</f>
        <v>88.37</v>
      </c>
      <c r="K17" s="35">
        <f t="shared" ref="K17:K19" si="2">ROUND(G17*J17,2)</f>
        <v>93031.52</v>
      </c>
    </row>
    <row r="18" spans="1:11" ht="30" x14ac:dyDescent="0.25">
      <c r="A18" s="43">
        <v>1</v>
      </c>
      <c r="B18" s="45" t="s">
        <v>190</v>
      </c>
      <c r="C18" s="27" t="s">
        <v>147</v>
      </c>
      <c r="D18" s="28" t="s">
        <v>129</v>
      </c>
      <c r="E18" s="29" t="s">
        <v>148</v>
      </c>
      <c r="F18" s="30" t="s">
        <v>83</v>
      </c>
      <c r="G18" s="31">
        <v>483</v>
      </c>
      <c r="H18" s="32">
        <v>88.31</v>
      </c>
      <c r="I18" s="33">
        <v>0.21820000000000001</v>
      </c>
      <c r="J18" s="31">
        <f t="shared" si="1"/>
        <v>107.58</v>
      </c>
      <c r="K18" s="35">
        <f t="shared" si="2"/>
        <v>51961.14</v>
      </c>
    </row>
    <row r="19" spans="1:11" ht="45" x14ac:dyDescent="0.25">
      <c r="A19" s="43">
        <v>1</v>
      </c>
      <c r="B19" s="45" t="s">
        <v>190</v>
      </c>
      <c r="C19" s="27" t="s">
        <v>70</v>
      </c>
      <c r="D19" s="28" t="s">
        <v>130</v>
      </c>
      <c r="E19" s="29" t="s">
        <v>110</v>
      </c>
      <c r="F19" s="30" t="s">
        <v>84</v>
      </c>
      <c r="G19" s="31">
        <v>314.83</v>
      </c>
      <c r="H19" s="32">
        <v>72.040000000000006</v>
      </c>
      <c r="I19" s="33">
        <v>0.21820000000000001</v>
      </c>
      <c r="J19" s="31">
        <f t="shared" si="1"/>
        <v>87.76</v>
      </c>
      <c r="K19" s="35">
        <f t="shared" si="2"/>
        <v>27629.48</v>
      </c>
    </row>
    <row r="20" spans="1:11" x14ac:dyDescent="0.25">
      <c r="A20" s="43">
        <v>1</v>
      </c>
      <c r="B20" s="45" t="s">
        <v>58</v>
      </c>
      <c r="C20" s="27" t="s">
        <v>70</v>
      </c>
      <c r="D20" s="28"/>
      <c r="E20" s="34" t="s">
        <v>98</v>
      </c>
      <c r="F20" s="30" t="s">
        <v>16</v>
      </c>
      <c r="G20" s="31">
        <v>0</v>
      </c>
      <c r="H20" s="32"/>
      <c r="I20" s="33" t="s">
        <v>71</v>
      </c>
      <c r="J20" s="31"/>
      <c r="K20" s="35">
        <f>SUM(K21:K32)</f>
        <v>681824.25</v>
      </c>
    </row>
    <row r="21" spans="1:11" ht="30" x14ac:dyDescent="0.25">
      <c r="A21" s="43">
        <v>1</v>
      </c>
      <c r="B21" s="45" t="s">
        <v>152</v>
      </c>
      <c r="C21" s="27" t="s">
        <v>146</v>
      </c>
      <c r="D21" s="28" t="s">
        <v>131</v>
      </c>
      <c r="E21" s="29" t="s">
        <v>111</v>
      </c>
      <c r="F21" s="30" t="s">
        <v>82</v>
      </c>
      <c r="G21" s="31">
        <v>1360.18</v>
      </c>
      <c r="H21" s="32">
        <v>7.86</v>
      </c>
      <c r="I21" s="33">
        <v>0.21820000000000001</v>
      </c>
      <c r="J21" s="31">
        <f t="shared" ref="J21:J35" si="3">ROUND(H21*(1+I21),2)</f>
        <v>9.58</v>
      </c>
      <c r="K21" s="35">
        <f t="shared" ref="K21:K35" si="4">ROUND(G21*J21,2)</f>
        <v>13030.52</v>
      </c>
    </row>
    <row r="22" spans="1:11" ht="30" x14ac:dyDescent="0.25">
      <c r="A22" s="43">
        <v>1</v>
      </c>
      <c r="B22" s="45" t="s">
        <v>153</v>
      </c>
      <c r="C22" s="27" t="s">
        <v>70</v>
      </c>
      <c r="D22" s="28" t="s">
        <v>132</v>
      </c>
      <c r="E22" s="50" t="s">
        <v>112</v>
      </c>
      <c r="F22" s="30" t="s">
        <v>177</v>
      </c>
      <c r="G22" s="31">
        <v>48.97</v>
      </c>
      <c r="H22" s="32">
        <v>1.48</v>
      </c>
      <c r="I22" s="33">
        <v>0.21820000000000001</v>
      </c>
      <c r="J22" s="31">
        <f t="shared" si="3"/>
        <v>1.8</v>
      </c>
      <c r="K22" s="35">
        <f t="shared" si="4"/>
        <v>88.15</v>
      </c>
    </row>
    <row r="23" spans="1:11" ht="30" x14ac:dyDescent="0.25">
      <c r="A23" s="43">
        <v>1</v>
      </c>
      <c r="B23" s="45" t="s">
        <v>154</v>
      </c>
      <c r="C23" s="27" t="s">
        <v>70</v>
      </c>
      <c r="D23" s="28" t="s">
        <v>133</v>
      </c>
      <c r="E23" s="29" t="s">
        <v>113</v>
      </c>
      <c r="F23" s="30" t="s">
        <v>177</v>
      </c>
      <c r="G23" s="31">
        <v>174.65</v>
      </c>
      <c r="H23" s="32">
        <v>0.57999999999999996</v>
      </c>
      <c r="I23" s="33">
        <v>0.21820000000000001</v>
      </c>
      <c r="J23" s="31">
        <f t="shared" si="3"/>
        <v>0.71</v>
      </c>
      <c r="K23" s="35">
        <f t="shared" si="4"/>
        <v>124</v>
      </c>
    </row>
    <row r="24" spans="1:11" x14ac:dyDescent="0.25">
      <c r="A24" s="43">
        <v>1</v>
      </c>
      <c r="B24" s="45" t="s">
        <v>191</v>
      </c>
      <c r="C24" s="27" t="s">
        <v>146</v>
      </c>
      <c r="D24" s="28" t="s">
        <v>134</v>
      </c>
      <c r="E24" s="29" t="s">
        <v>114</v>
      </c>
      <c r="F24" s="30" t="s">
        <v>82</v>
      </c>
      <c r="G24" s="31">
        <v>7722.98</v>
      </c>
      <c r="H24" s="32">
        <v>2.69</v>
      </c>
      <c r="I24" s="33">
        <v>0.21820000000000001</v>
      </c>
      <c r="J24" s="31">
        <f t="shared" si="3"/>
        <v>3.28</v>
      </c>
      <c r="K24" s="35">
        <f t="shared" si="4"/>
        <v>25331.37</v>
      </c>
    </row>
    <row r="25" spans="1:11" ht="30" x14ac:dyDescent="0.25">
      <c r="A25" s="43">
        <v>1</v>
      </c>
      <c r="B25" s="45" t="s">
        <v>192</v>
      </c>
      <c r="C25" s="27" t="s">
        <v>70</v>
      </c>
      <c r="D25" s="28" t="s">
        <v>132</v>
      </c>
      <c r="E25" s="29" t="s">
        <v>112</v>
      </c>
      <c r="F25" s="30" t="s">
        <v>177</v>
      </c>
      <c r="G25" s="31">
        <v>102.54</v>
      </c>
      <c r="H25" s="32">
        <v>1.48</v>
      </c>
      <c r="I25" s="33">
        <v>0.21820000000000001</v>
      </c>
      <c r="J25" s="31">
        <f t="shared" si="3"/>
        <v>1.8</v>
      </c>
      <c r="K25" s="35">
        <f t="shared" si="4"/>
        <v>184.57</v>
      </c>
    </row>
    <row r="26" spans="1:11" ht="30" x14ac:dyDescent="0.25">
      <c r="A26" s="43">
        <v>1</v>
      </c>
      <c r="B26" s="45" t="s">
        <v>193</v>
      </c>
      <c r="C26" s="27" t="s">
        <v>70</v>
      </c>
      <c r="D26" s="28" t="s">
        <v>133</v>
      </c>
      <c r="E26" s="29" t="s">
        <v>113</v>
      </c>
      <c r="F26" s="30" t="s">
        <v>177</v>
      </c>
      <c r="G26" s="31">
        <v>378.07</v>
      </c>
      <c r="H26" s="32">
        <v>0.57999999999999996</v>
      </c>
      <c r="I26" s="33">
        <v>0.21820000000000001</v>
      </c>
      <c r="J26" s="31">
        <f t="shared" si="3"/>
        <v>0.71</v>
      </c>
      <c r="K26" s="35">
        <f t="shared" si="4"/>
        <v>268.43</v>
      </c>
    </row>
    <row r="27" spans="1:11" ht="30" x14ac:dyDescent="0.25">
      <c r="A27" s="43">
        <v>1</v>
      </c>
      <c r="B27" s="45" t="s">
        <v>194</v>
      </c>
      <c r="C27" s="27" t="s">
        <v>70</v>
      </c>
      <c r="D27" s="28" t="s">
        <v>132</v>
      </c>
      <c r="E27" s="29" t="s">
        <v>112</v>
      </c>
      <c r="F27" s="30" t="s">
        <v>177</v>
      </c>
      <c r="G27" s="31">
        <v>2010.48</v>
      </c>
      <c r="H27" s="32">
        <v>1.48</v>
      </c>
      <c r="I27" s="33">
        <v>0.21820000000000001</v>
      </c>
      <c r="J27" s="31">
        <f t="shared" si="3"/>
        <v>1.8</v>
      </c>
      <c r="K27" s="35">
        <f t="shared" si="4"/>
        <v>3618.86</v>
      </c>
    </row>
    <row r="28" spans="1:11" ht="30" x14ac:dyDescent="0.25">
      <c r="A28" s="43">
        <v>1</v>
      </c>
      <c r="B28" s="45" t="s">
        <v>195</v>
      </c>
      <c r="C28" s="27" t="s">
        <v>70</v>
      </c>
      <c r="D28" s="28" t="s">
        <v>133</v>
      </c>
      <c r="E28" s="29" t="s">
        <v>113</v>
      </c>
      <c r="F28" s="30" t="s">
        <v>177</v>
      </c>
      <c r="G28" s="31">
        <v>5683.89</v>
      </c>
      <c r="H28" s="32">
        <v>0.57999999999999996</v>
      </c>
      <c r="I28" s="33">
        <v>0.21820000000000001</v>
      </c>
      <c r="J28" s="31">
        <f t="shared" si="3"/>
        <v>0.71</v>
      </c>
      <c r="K28" s="35">
        <f t="shared" si="4"/>
        <v>4035.56</v>
      </c>
    </row>
    <row r="29" spans="1:11" ht="45" x14ac:dyDescent="0.25">
      <c r="A29" s="43">
        <v>1</v>
      </c>
      <c r="B29" s="45" t="s">
        <v>196</v>
      </c>
      <c r="C29" s="51" t="s">
        <v>146</v>
      </c>
      <c r="D29" s="52" t="s">
        <v>135</v>
      </c>
      <c r="E29" s="53" t="s">
        <v>115</v>
      </c>
      <c r="F29" s="54" t="s">
        <v>85</v>
      </c>
      <c r="G29" s="55">
        <v>386.15</v>
      </c>
      <c r="H29" s="56">
        <v>1252.67</v>
      </c>
      <c r="I29" s="33">
        <v>0.21820000000000001</v>
      </c>
      <c r="J29" s="31">
        <f t="shared" si="3"/>
        <v>1526</v>
      </c>
      <c r="K29" s="35">
        <f t="shared" si="4"/>
        <v>589264.9</v>
      </c>
    </row>
    <row r="30" spans="1:11" ht="30" x14ac:dyDescent="0.25">
      <c r="A30" s="43">
        <v>1</v>
      </c>
      <c r="B30" s="45" t="s">
        <v>197</v>
      </c>
      <c r="C30" s="58" t="s">
        <v>70</v>
      </c>
      <c r="D30" s="59" t="s">
        <v>136</v>
      </c>
      <c r="E30" s="60" t="s">
        <v>116</v>
      </c>
      <c r="F30" s="61" t="s">
        <v>176</v>
      </c>
      <c r="G30" s="62">
        <v>11590.55</v>
      </c>
      <c r="H30" s="63">
        <v>2.54</v>
      </c>
      <c r="I30" s="33">
        <v>0.21820000000000001</v>
      </c>
      <c r="J30" s="31">
        <f t="shared" si="3"/>
        <v>3.09</v>
      </c>
      <c r="K30" s="35">
        <f>ROUND(G30*J30,2)</f>
        <v>35814.800000000003</v>
      </c>
    </row>
    <row r="31" spans="1:11" ht="30" x14ac:dyDescent="0.25">
      <c r="A31" s="43">
        <v>1</v>
      </c>
      <c r="B31" s="45" t="s">
        <v>198</v>
      </c>
      <c r="C31" s="58" t="s">
        <v>70</v>
      </c>
      <c r="D31" s="59" t="s">
        <v>137</v>
      </c>
      <c r="E31" s="60" t="s">
        <v>117</v>
      </c>
      <c r="F31" s="61" t="s">
        <v>176</v>
      </c>
      <c r="G31" s="62">
        <v>4674.97</v>
      </c>
      <c r="H31" s="63">
        <v>1</v>
      </c>
      <c r="I31" s="33">
        <v>0.21820000000000001</v>
      </c>
      <c r="J31" s="31">
        <f t="shared" si="3"/>
        <v>1.22</v>
      </c>
      <c r="K31" s="35">
        <f t="shared" si="4"/>
        <v>5703.46</v>
      </c>
    </row>
    <row r="32" spans="1:11" x14ac:dyDescent="0.25">
      <c r="A32" s="43">
        <v>1</v>
      </c>
      <c r="B32" s="45" t="s">
        <v>199</v>
      </c>
      <c r="C32" s="58" t="s">
        <v>70</v>
      </c>
      <c r="D32" s="59" t="s">
        <v>138</v>
      </c>
      <c r="E32" s="60" t="s">
        <v>118</v>
      </c>
      <c r="F32" s="61" t="s">
        <v>84</v>
      </c>
      <c r="G32" s="62">
        <v>386.15</v>
      </c>
      <c r="H32" s="63">
        <v>9.27</v>
      </c>
      <c r="I32" s="33">
        <v>0.21820000000000001</v>
      </c>
      <c r="J32" s="31">
        <f t="shared" si="3"/>
        <v>11.29</v>
      </c>
      <c r="K32" s="35">
        <f t="shared" si="4"/>
        <v>4359.63</v>
      </c>
    </row>
    <row r="33" spans="1:17" x14ac:dyDescent="0.25">
      <c r="A33" s="43">
        <v>1</v>
      </c>
      <c r="B33" s="45" t="s">
        <v>59</v>
      </c>
      <c r="C33" s="27" t="s">
        <v>70</v>
      </c>
      <c r="D33" s="28"/>
      <c r="E33" s="34" t="s">
        <v>99</v>
      </c>
      <c r="F33" s="30" t="s">
        <v>16</v>
      </c>
      <c r="G33" s="31">
        <v>0</v>
      </c>
      <c r="H33" s="32"/>
      <c r="I33" s="33"/>
      <c r="J33" s="31"/>
      <c r="K33" s="35">
        <f>SUM(K34:K41)</f>
        <v>53197.149999999994</v>
      </c>
    </row>
    <row r="34" spans="1:17" ht="45.75" thickBot="1" x14ac:dyDescent="0.3">
      <c r="A34" s="43">
        <v>1</v>
      </c>
      <c r="B34" s="57" t="s">
        <v>155</v>
      </c>
      <c r="C34" s="58" t="s">
        <v>70</v>
      </c>
      <c r="D34" s="59" t="s">
        <v>139</v>
      </c>
      <c r="E34" s="60" t="s">
        <v>119</v>
      </c>
      <c r="F34" s="61" t="s">
        <v>83</v>
      </c>
      <c r="G34" s="62">
        <v>2193.83</v>
      </c>
      <c r="H34" s="63">
        <v>5.7</v>
      </c>
      <c r="I34" s="33">
        <v>0.21820000000000001</v>
      </c>
      <c r="J34" s="31">
        <f t="shared" si="3"/>
        <v>6.94</v>
      </c>
      <c r="K34" s="35">
        <f t="shared" si="4"/>
        <v>15225.18</v>
      </c>
      <c r="P34" s="44"/>
      <c r="Q34" s="46"/>
    </row>
    <row r="35" spans="1:17" ht="45" x14ac:dyDescent="0.25">
      <c r="A35" s="43">
        <v>1</v>
      </c>
      <c r="B35" s="57" t="s">
        <v>156</v>
      </c>
      <c r="C35" s="58" t="s">
        <v>70</v>
      </c>
      <c r="D35" s="59" t="s">
        <v>139</v>
      </c>
      <c r="E35" s="60" t="s">
        <v>119</v>
      </c>
      <c r="F35" s="61" t="s">
        <v>83</v>
      </c>
      <c r="G35" s="62">
        <v>4387.66</v>
      </c>
      <c r="H35" s="63">
        <v>5.7</v>
      </c>
      <c r="I35" s="33">
        <v>0.21820000000000001</v>
      </c>
      <c r="J35" s="31">
        <f t="shared" si="3"/>
        <v>6.94</v>
      </c>
      <c r="K35" s="35">
        <f t="shared" si="4"/>
        <v>30450.36</v>
      </c>
    </row>
    <row r="36" spans="1:17" x14ac:dyDescent="0.25">
      <c r="A36" s="43">
        <v>1</v>
      </c>
      <c r="B36" s="57" t="s">
        <v>157</v>
      </c>
      <c r="C36" s="58" t="s">
        <v>147</v>
      </c>
      <c r="D36" s="59" t="s">
        <v>140</v>
      </c>
      <c r="E36" s="60" t="s">
        <v>100</v>
      </c>
      <c r="F36" s="61" t="s">
        <v>174</v>
      </c>
      <c r="G36" s="62">
        <v>2.65</v>
      </c>
      <c r="H36" s="63">
        <v>557</v>
      </c>
      <c r="I36" s="33">
        <v>0.21820000000000001</v>
      </c>
      <c r="J36" s="31">
        <f t="shared" ref="J36:J41" si="5">ROUND(H36*(1+I36),2)</f>
        <v>678.54</v>
      </c>
      <c r="K36" s="35">
        <f t="shared" ref="K36:K41" si="6">ROUND(G36*J36,2)</f>
        <v>1798.13</v>
      </c>
    </row>
    <row r="37" spans="1:17" x14ac:dyDescent="0.25">
      <c r="A37" s="43">
        <v>1</v>
      </c>
      <c r="B37" s="57" t="s">
        <v>158</v>
      </c>
      <c r="C37" s="58" t="s">
        <v>147</v>
      </c>
      <c r="D37" s="59" t="s">
        <v>140</v>
      </c>
      <c r="E37" s="60" t="s">
        <v>100</v>
      </c>
      <c r="F37" s="61" t="s">
        <v>174</v>
      </c>
      <c r="G37" s="62">
        <v>1.25</v>
      </c>
      <c r="H37" s="63">
        <v>557</v>
      </c>
      <c r="I37" s="33">
        <v>0.21820000000000001</v>
      </c>
      <c r="J37" s="31">
        <f t="shared" si="5"/>
        <v>678.54</v>
      </c>
      <c r="K37" s="35">
        <f t="shared" si="6"/>
        <v>848.18</v>
      </c>
    </row>
    <row r="38" spans="1:17" ht="30" x14ac:dyDescent="0.25">
      <c r="A38" s="43">
        <v>1</v>
      </c>
      <c r="B38" s="57" t="s">
        <v>159</v>
      </c>
      <c r="C38" s="58" t="s">
        <v>70</v>
      </c>
      <c r="D38" s="59" t="s">
        <v>141</v>
      </c>
      <c r="E38" s="60" t="s">
        <v>120</v>
      </c>
      <c r="F38" s="61" t="s">
        <v>83</v>
      </c>
      <c r="G38" s="62">
        <v>33</v>
      </c>
      <c r="H38" s="63">
        <v>89.13</v>
      </c>
      <c r="I38" s="33">
        <v>0.21820000000000001</v>
      </c>
      <c r="J38" s="31">
        <f t="shared" si="5"/>
        <v>108.58</v>
      </c>
      <c r="K38" s="35">
        <f t="shared" si="6"/>
        <v>3583.14</v>
      </c>
    </row>
    <row r="39" spans="1:17" ht="30" x14ac:dyDescent="0.25">
      <c r="A39" s="43">
        <v>1</v>
      </c>
      <c r="B39" s="57" t="s">
        <v>160</v>
      </c>
      <c r="C39" s="58" t="s">
        <v>70</v>
      </c>
      <c r="D39" s="59" t="s">
        <v>142</v>
      </c>
      <c r="E39" s="60" t="s">
        <v>121</v>
      </c>
      <c r="F39" s="61" t="s">
        <v>84</v>
      </c>
      <c r="G39" s="62">
        <v>1.19</v>
      </c>
      <c r="H39" s="63">
        <v>145.01</v>
      </c>
      <c r="I39" s="33">
        <v>0.21820000000000001</v>
      </c>
      <c r="J39" s="31">
        <f t="shared" si="5"/>
        <v>176.65</v>
      </c>
      <c r="K39" s="35">
        <f t="shared" si="6"/>
        <v>210.21</v>
      </c>
    </row>
    <row r="40" spans="1:17" ht="30" x14ac:dyDescent="0.25">
      <c r="A40" s="43">
        <v>1</v>
      </c>
      <c r="B40" s="57" t="s">
        <v>161</v>
      </c>
      <c r="C40" s="58" t="s">
        <v>70</v>
      </c>
      <c r="D40" s="59" t="s">
        <v>143</v>
      </c>
      <c r="E40" s="60" t="s">
        <v>77</v>
      </c>
      <c r="F40" s="61" t="s">
        <v>84</v>
      </c>
      <c r="G40" s="62">
        <v>1.19</v>
      </c>
      <c r="H40" s="63">
        <v>446.89</v>
      </c>
      <c r="I40" s="33">
        <v>0.21820000000000001</v>
      </c>
      <c r="J40" s="31">
        <f t="shared" si="5"/>
        <v>544.4</v>
      </c>
      <c r="K40" s="35">
        <f t="shared" si="6"/>
        <v>647.84</v>
      </c>
    </row>
    <row r="41" spans="1:17" ht="30" x14ac:dyDescent="0.25">
      <c r="A41" s="43">
        <v>1</v>
      </c>
      <c r="B41" s="57" t="s">
        <v>162</v>
      </c>
      <c r="C41" s="58" t="s">
        <v>70</v>
      </c>
      <c r="D41" s="59" t="s">
        <v>144</v>
      </c>
      <c r="E41" s="60" t="s">
        <v>122</v>
      </c>
      <c r="F41" s="61" t="s">
        <v>84</v>
      </c>
      <c r="G41" s="62">
        <v>1.19</v>
      </c>
      <c r="H41" s="63">
        <v>299.45999999999998</v>
      </c>
      <c r="I41" s="33">
        <v>0.21820000000000001</v>
      </c>
      <c r="J41" s="31">
        <f t="shared" si="5"/>
        <v>364.8</v>
      </c>
      <c r="K41" s="35">
        <f t="shared" si="6"/>
        <v>434.11</v>
      </c>
    </row>
    <row r="42" spans="1:17" x14ac:dyDescent="0.25">
      <c r="A42" s="43">
        <v>1</v>
      </c>
      <c r="B42" s="57" t="s">
        <v>60</v>
      </c>
      <c r="C42" s="58" t="s">
        <v>70</v>
      </c>
      <c r="D42" s="59"/>
      <c r="E42" s="60" t="s">
        <v>101</v>
      </c>
      <c r="F42" s="61" t="s">
        <v>16</v>
      </c>
      <c r="G42" s="62">
        <v>0</v>
      </c>
      <c r="H42" s="63"/>
      <c r="I42" s="33"/>
      <c r="J42" s="62"/>
      <c r="K42" s="64">
        <f>SUM(K43)</f>
        <v>4613.18</v>
      </c>
    </row>
    <row r="43" spans="1:17" x14ac:dyDescent="0.25">
      <c r="A43" s="43">
        <v>1</v>
      </c>
      <c r="B43" s="57" t="s">
        <v>163</v>
      </c>
      <c r="C43" s="58" t="s">
        <v>146</v>
      </c>
      <c r="D43" s="59" t="s">
        <v>74</v>
      </c>
      <c r="E43" s="60" t="s">
        <v>123</v>
      </c>
      <c r="F43" s="61" t="s">
        <v>175</v>
      </c>
      <c r="G43" s="62">
        <v>1</v>
      </c>
      <c r="H43" s="63">
        <v>3786.88</v>
      </c>
      <c r="I43" s="33">
        <v>0.21820000000000001</v>
      </c>
      <c r="J43" s="31">
        <f t="shared" ref="J43" si="7">ROUND(H43*(1+I43),2)</f>
        <v>4613.18</v>
      </c>
      <c r="K43" s="35">
        <f t="shared" ref="K43" si="8">ROUND(G43*J43,2)</f>
        <v>4613.18</v>
      </c>
    </row>
    <row r="44" spans="1:17" x14ac:dyDescent="0.25">
      <c r="A44" s="81">
        <v>2</v>
      </c>
      <c r="B44" s="69" t="s">
        <v>164</v>
      </c>
      <c r="C44" s="69" t="s">
        <v>70</v>
      </c>
      <c r="D44" s="70"/>
      <c r="E44" s="71" t="s">
        <v>180</v>
      </c>
      <c r="F44" s="65" t="s">
        <v>16</v>
      </c>
      <c r="G44" s="66">
        <v>0</v>
      </c>
      <c r="H44" s="67"/>
      <c r="I44" s="68"/>
      <c r="J44" s="66"/>
      <c r="K44" s="73">
        <f>K45</f>
        <v>173175.73000000004</v>
      </c>
    </row>
    <row r="45" spans="1:17" x14ac:dyDescent="0.25">
      <c r="A45" s="43">
        <v>2</v>
      </c>
      <c r="B45" s="57" t="s">
        <v>165</v>
      </c>
      <c r="C45" s="58" t="s">
        <v>70</v>
      </c>
      <c r="D45" s="59"/>
      <c r="E45" s="34" t="s">
        <v>178</v>
      </c>
      <c r="F45" s="61" t="s">
        <v>16</v>
      </c>
      <c r="G45" s="62">
        <v>0</v>
      </c>
      <c r="H45" s="63"/>
      <c r="I45" s="33"/>
      <c r="J45" s="62"/>
      <c r="K45" s="64">
        <f>SUM(K46:K53)</f>
        <v>173175.73000000004</v>
      </c>
    </row>
    <row r="46" spans="1:17" ht="30" x14ac:dyDescent="0.25">
      <c r="A46" s="43">
        <v>2</v>
      </c>
      <c r="B46" s="57" t="s">
        <v>166</v>
      </c>
      <c r="C46" s="58" t="s">
        <v>70</v>
      </c>
      <c r="D46" s="59" t="s">
        <v>125</v>
      </c>
      <c r="E46" s="60" t="s">
        <v>107</v>
      </c>
      <c r="F46" s="61" t="s">
        <v>84</v>
      </c>
      <c r="G46" s="62">
        <v>309.07</v>
      </c>
      <c r="H46" s="63">
        <v>134.04</v>
      </c>
      <c r="I46" s="33">
        <v>0.21820000000000001</v>
      </c>
      <c r="J46" s="31">
        <f t="shared" ref="J46" si="9">ROUND(H46*(1+I46),2)</f>
        <v>163.29</v>
      </c>
      <c r="K46" s="35">
        <f t="shared" ref="K46" si="10">ROUND(G46*J46,2)</f>
        <v>50468.04</v>
      </c>
    </row>
    <row r="47" spans="1:17" ht="30" x14ac:dyDescent="0.25">
      <c r="A47" s="43">
        <v>2</v>
      </c>
      <c r="B47" s="57" t="s">
        <v>167</v>
      </c>
      <c r="C47" s="58" t="s">
        <v>70</v>
      </c>
      <c r="D47" s="59" t="s">
        <v>126</v>
      </c>
      <c r="E47" s="60" t="s">
        <v>108</v>
      </c>
      <c r="F47" s="61" t="s">
        <v>176</v>
      </c>
      <c r="G47" s="62">
        <v>9272.1</v>
      </c>
      <c r="H47" s="63">
        <v>1.95</v>
      </c>
      <c r="I47" s="33">
        <v>0.21820000000000001</v>
      </c>
      <c r="J47" s="31">
        <f t="shared" ref="J47:J53" si="11">ROUND(H47*(1+I47),2)</f>
        <v>2.38</v>
      </c>
      <c r="K47" s="35">
        <f t="shared" ref="K47:K53" si="12">ROUND(G47*J47,2)</f>
        <v>22067.599999999999</v>
      </c>
    </row>
    <row r="48" spans="1:17" ht="30" x14ac:dyDescent="0.25">
      <c r="A48" s="43">
        <v>2</v>
      </c>
      <c r="B48" s="57" t="s">
        <v>168</v>
      </c>
      <c r="C48" s="58" t="s">
        <v>70</v>
      </c>
      <c r="D48" s="59" t="s">
        <v>127</v>
      </c>
      <c r="E48" s="60" t="s">
        <v>109</v>
      </c>
      <c r="F48" s="61" t="s">
        <v>176</v>
      </c>
      <c r="G48" s="62">
        <v>13599.08</v>
      </c>
      <c r="H48" s="63">
        <v>0.8</v>
      </c>
      <c r="I48" s="33">
        <v>0.21820000000000001</v>
      </c>
      <c r="J48" s="31">
        <f t="shared" si="11"/>
        <v>0.97</v>
      </c>
      <c r="K48" s="35">
        <f t="shared" si="12"/>
        <v>13191.11</v>
      </c>
    </row>
    <row r="49" spans="1:17" ht="30" x14ac:dyDescent="0.25">
      <c r="A49" s="43">
        <v>2</v>
      </c>
      <c r="B49" s="57" t="s">
        <v>169</v>
      </c>
      <c r="C49" s="58" t="s">
        <v>146</v>
      </c>
      <c r="D49" s="59" t="s">
        <v>131</v>
      </c>
      <c r="E49" s="60" t="s">
        <v>111</v>
      </c>
      <c r="F49" s="61" t="s">
        <v>82</v>
      </c>
      <c r="G49" s="62">
        <v>7185.8</v>
      </c>
      <c r="H49" s="63">
        <v>7.86</v>
      </c>
      <c r="I49" s="33">
        <v>0.21820000000000001</v>
      </c>
      <c r="J49" s="31">
        <f t="shared" si="11"/>
        <v>9.58</v>
      </c>
      <c r="K49" s="35">
        <f t="shared" si="12"/>
        <v>68839.960000000006</v>
      </c>
    </row>
    <row r="50" spans="1:17" ht="30" x14ac:dyDescent="0.25">
      <c r="A50" s="43">
        <v>2</v>
      </c>
      <c r="B50" s="57" t="s">
        <v>170</v>
      </c>
      <c r="C50" s="58" t="s">
        <v>70</v>
      </c>
      <c r="D50" s="59" t="s">
        <v>132</v>
      </c>
      <c r="E50" s="60" t="s">
        <v>112</v>
      </c>
      <c r="F50" s="61" t="s">
        <v>177</v>
      </c>
      <c r="G50" s="62">
        <v>258.69</v>
      </c>
      <c r="H50" s="63">
        <v>1.48</v>
      </c>
      <c r="I50" s="33">
        <v>0.21820000000000001</v>
      </c>
      <c r="J50" s="31">
        <f t="shared" si="11"/>
        <v>1.8</v>
      </c>
      <c r="K50" s="35">
        <f t="shared" si="12"/>
        <v>465.64</v>
      </c>
      <c r="Q50">
        <f>63*12</f>
        <v>756</v>
      </c>
    </row>
    <row r="51" spans="1:17" ht="30" x14ac:dyDescent="0.25">
      <c r="A51" s="43">
        <v>2</v>
      </c>
      <c r="B51" s="57" t="s">
        <v>171</v>
      </c>
      <c r="C51" s="58" t="s">
        <v>70</v>
      </c>
      <c r="D51" s="59" t="s">
        <v>133</v>
      </c>
      <c r="E51" s="60" t="s">
        <v>113</v>
      </c>
      <c r="F51" s="61" t="s">
        <v>177</v>
      </c>
      <c r="G51" s="62">
        <v>1456.78</v>
      </c>
      <c r="H51" s="63">
        <v>0.57999999999999996</v>
      </c>
      <c r="I51" s="33">
        <v>0.21820000000000001</v>
      </c>
      <c r="J51" s="31">
        <f t="shared" si="11"/>
        <v>0.71</v>
      </c>
      <c r="K51" s="35">
        <f t="shared" si="12"/>
        <v>1034.31</v>
      </c>
    </row>
    <row r="52" spans="1:17" ht="45" x14ac:dyDescent="0.25">
      <c r="A52" s="43">
        <v>2</v>
      </c>
      <c r="B52" s="57" t="s">
        <v>172</v>
      </c>
      <c r="C52" s="58" t="s">
        <v>70</v>
      </c>
      <c r="D52" s="59" t="s">
        <v>137</v>
      </c>
      <c r="E52" s="60" t="s">
        <v>102</v>
      </c>
      <c r="F52" s="61" t="s">
        <v>176</v>
      </c>
      <c r="G52" s="62">
        <v>12315.63</v>
      </c>
      <c r="H52" s="63">
        <v>1</v>
      </c>
      <c r="I52" s="33">
        <v>0.21820000000000001</v>
      </c>
      <c r="J52" s="31">
        <f t="shared" si="11"/>
        <v>1.22</v>
      </c>
      <c r="K52" s="35">
        <f t="shared" si="12"/>
        <v>15025.07</v>
      </c>
    </row>
    <row r="53" spans="1:17" ht="19.5" customHeight="1" thickBot="1" x14ac:dyDescent="0.3">
      <c r="A53" s="44">
        <v>2</v>
      </c>
      <c r="B53" s="74" t="s">
        <v>173</v>
      </c>
      <c r="C53" s="75" t="s">
        <v>147</v>
      </c>
      <c r="D53" s="76" t="s">
        <v>145</v>
      </c>
      <c r="E53" s="77" t="s">
        <v>103</v>
      </c>
      <c r="F53" s="78" t="s">
        <v>83</v>
      </c>
      <c r="G53" s="79">
        <v>400</v>
      </c>
      <c r="H53" s="80">
        <v>4.28</v>
      </c>
      <c r="I53" s="37">
        <v>0.21820000000000001</v>
      </c>
      <c r="J53" s="36">
        <f t="shared" si="11"/>
        <v>5.21</v>
      </c>
      <c r="K53" s="38">
        <f t="shared" si="12"/>
        <v>2084</v>
      </c>
    </row>
    <row r="55" spans="1:17" x14ac:dyDescent="0.25">
      <c r="J55" t="s">
        <v>183</v>
      </c>
    </row>
    <row r="59" spans="1:17" x14ac:dyDescent="0.25">
      <c r="H59" s="95" t="s">
        <v>186</v>
      </c>
    </row>
    <row r="60" spans="1:17" x14ac:dyDescent="0.25">
      <c r="H60" s="95" t="s">
        <v>184</v>
      </c>
    </row>
    <row r="61" spans="1:17" x14ac:dyDescent="0.25">
      <c r="H61" s="95" t="s">
        <v>185</v>
      </c>
    </row>
  </sheetData>
  <mergeCells count="3">
    <mergeCell ref="A1:K1"/>
    <mergeCell ref="A6:K6"/>
    <mergeCell ref="B3:E4"/>
  </mergeCells>
  <conditionalFormatting sqref="E14 E11 E16:E29 A11:A24 J11:K15 B11:B32">
    <cfRule type="expression" dxfId="437" priority="612" stopIfTrue="1">
      <formula>$D11=1</formula>
    </cfRule>
    <cfRule type="expression" dxfId="436" priority="613" stopIfTrue="1">
      <formula>OR($D11=0,$D11=2,$D11=3,$D11=4)</formula>
    </cfRule>
  </conditionalFormatting>
  <conditionalFormatting sqref="F11:G29 C11:D29">
    <cfRule type="expression" dxfId="435" priority="617" stopIfTrue="1">
      <formula>$D11=1</formula>
    </cfRule>
  </conditionalFormatting>
  <conditionalFormatting sqref="C11:D29 F11:I20">
    <cfRule type="expression" dxfId="434" priority="618" stopIfTrue="1">
      <formula>OR($D11=0,$D11=2,$D11=3,$D11=4)</formula>
    </cfRule>
  </conditionalFormatting>
  <conditionalFormatting sqref="F21:H29">
    <cfRule type="expression" dxfId="433" priority="630" stopIfTrue="1">
      <formula>OR($D21=0,$D21=2,$D21=3,$D21=4)</formula>
    </cfRule>
  </conditionalFormatting>
  <conditionalFormatting sqref="H21:H29 H11:I20">
    <cfRule type="expression" dxfId="432" priority="614" stopIfTrue="1">
      <formula>$D11=1</formula>
    </cfRule>
  </conditionalFormatting>
  <conditionalFormatting sqref="H21:H29 H11:I20">
    <cfRule type="expression" dxfId="431" priority="631" stopIfTrue="1">
      <formula>AND(TIPOORCAMENTO="Licitado",$D11&lt;&gt;"L",$D11&lt;&gt;-1)</formula>
    </cfRule>
  </conditionalFormatting>
  <conditionalFormatting sqref="J16:K20">
    <cfRule type="expression" dxfId="430" priority="606" stopIfTrue="1">
      <formula>$D16=1</formula>
    </cfRule>
    <cfRule type="expression" dxfId="429" priority="607" stopIfTrue="1">
      <formula>OR($D16=0,$D16=2,$D16=3,$D16=4)</formula>
    </cfRule>
  </conditionalFormatting>
  <conditionalFormatting sqref="F8:K8">
    <cfRule type="expression" dxfId="428" priority="3" stopIfTrue="1">
      <formula>$C8=1</formula>
    </cfRule>
    <cfRule type="expression" dxfId="427" priority="4" stopIfTrue="1">
      <formula>OR($C8=0,$C8=2,$C8=3,$C8=4)</formula>
    </cfRule>
  </conditionalFormatting>
  <conditionalFormatting sqref="E13">
    <cfRule type="expression" dxfId="426" priority="600" stopIfTrue="1">
      <formula>$C13=1</formula>
    </cfRule>
    <cfRule type="expression" dxfId="425" priority="601" stopIfTrue="1">
      <formula>OR($C13=0,$C13=2,$C13=3,$C13=4)</formula>
    </cfRule>
  </conditionalFormatting>
  <conditionalFormatting sqref="E12">
    <cfRule type="expression" dxfId="424" priority="598" stopIfTrue="1">
      <formula>$C12=1</formula>
    </cfRule>
    <cfRule type="expression" dxfId="423" priority="599" stopIfTrue="1">
      <formula>OR($C12=0,$C12=2,$C12=3,$C12=4)</formula>
    </cfRule>
  </conditionalFormatting>
  <conditionalFormatting sqref="E15">
    <cfRule type="expression" dxfId="422" priority="596" stopIfTrue="1">
      <formula>$C15=1</formula>
    </cfRule>
    <cfRule type="expression" dxfId="421" priority="597" stopIfTrue="1">
      <formula>OR($C15=0,$C15=2,$C15=3,$C15=4)</formula>
    </cfRule>
  </conditionalFormatting>
  <conditionalFormatting sqref="P34">
    <cfRule type="expression" dxfId="420" priority="594" stopIfTrue="1">
      <formula>$D34=1</formula>
    </cfRule>
    <cfRule type="expression" dxfId="419" priority="595" stopIfTrue="1">
      <formula>OR($D34=0,$D34=2,$D34=3,$D34=4)</formula>
    </cfRule>
  </conditionalFormatting>
  <conditionalFormatting sqref="Q34">
    <cfRule type="expression" dxfId="418" priority="592" stopIfTrue="1">
      <formula>$D34=1</formula>
    </cfRule>
    <cfRule type="expression" dxfId="417" priority="593" stopIfTrue="1">
      <formula>OR($D34=0,$D34=2,$D34=3,$D34=4)</formula>
    </cfRule>
  </conditionalFormatting>
  <conditionalFormatting sqref="E30">
    <cfRule type="expression" dxfId="416" priority="585" stopIfTrue="1">
      <formula>$D30=1</formula>
    </cfRule>
    <cfRule type="expression" dxfId="415" priority="586" stopIfTrue="1">
      <formula>OR($D30=0,$D30=2,$D30=3,$D30=4)</formula>
    </cfRule>
  </conditionalFormatting>
  <conditionalFormatting sqref="C30:D30 F30:G30">
    <cfRule type="expression" dxfId="414" priority="588" stopIfTrue="1">
      <formula>$D30=1</formula>
    </cfRule>
  </conditionalFormatting>
  <conditionalFormatting sqref="C30:D30">
    <cfRule type="expression" dxfId="413" priority="589" stopIfTrue="1">
      <formula>OR($D30=0,$D30=2,$D30=3,$D30=4)</formula>
    </cfRule>
  </conditionalFormatting>
  <conditionalFormatting sqref="F30:H30">
    <cfRule type="expression" dxfId="412" priority="590" stopIfTrue="1">
      <formula>OR($D30=0,$D30=2,$D30=3,$D30=4)</formula>
    </cfRule>
  </conditionalFormatting>
  <conditionalFormatting sqref="H30">
    <cfRule type="expression" dxfId="411" priority="587" stopIfTrue="1">
      <formula>$D30=1</formula>
    </cfRule>
  </conditionalFormatting>
  <conditionalFormatting sqref="H30">
    <cfRule type="expression" dxfId="410" priority="591" stopIfTrue="1">
      <formula>AND(TIPOORCAMENTO="Licitado",$D30&lt;&gt;"L",$D30&lt;&gt;-1)</formula>
    </cfRule>
  </conditionalFormatting>
  <conditionalFormatting sqref="E31">
    <cfRule type="expression" dxfId="409" priority="574" stopIfTrue="1">
      <formula>$D31=1</formula>
    </cfRule>
    <cfRule type="expression" dxfId="408" priority="575" stopIfTrue="1">
      <formula>OR($D31=0,$D31=2,$D31=3,$D31=4)</formula>
    </cfRule>
  </conditionalFormatting>
  <conditionalFormatting sqref="C31:D31 F31:G31">
    <cfRule type="expression" dxfId="407" priority="577" stopIfTrue="1">
      <formula>$D31=1</formula>
    </cfRule>
  </conditionalFormatting>
  <conditionalFormatting sqref="C31:D31">
    <cfRule type="expression" dxfId="406" priority="578" stopIfTrue="1">
      <formula>OR($D31=0,$D31=2,$D31=3,$D31=4)</formula>
    </cfRule>
  </conditionalFormatting>
  <conditionalFormatting sqref="F31:H31">
    <cfRule type="expression" dxfId="405" priority="579" stopIfTrue="1">
      <formula>OR($D31=0,$D31=2,$D31=3,$D31=4)</formula>
    </cfRule>
  </conditionalFormatting>
  <conditionalFormatting sqref="H31">
    <cfRule type="expression" dxfId="404" priority="576" stopIfTrue="1">
      <formula>$D31=1</formula>
    </cfRule>
  </conditionalFormatting>
  <conditionalFormatting sqref="H31">
    <cfRule type="expression" dxfId="403" priority="580" stopIfTrue="1">
      <formula>AND(TIPOORCAMENTO="Licitado",$D31&lt;&gt;"L",$D31&lt;&gt;-1)</formula>
    </cfRule>
  </conditionalFormatting>
  <conditionalFormatting sqref="A36">
    <cfRule type="expression" dxfId="402" priority="478" stopIfTrue="1">
      <formula>$D36=1</formula>
    </cfRule>
    <cfRule type="expression" dxfId="401" priority="479" stopIfTrue="1">
      <formula>OR($D36=0,$D36=2,$D36=3,$D36=4)</formula>
    </cfRule>
  </conditionalFormatting>
  <conditionalFormatting sqref="E32">
    <cfRule type="expression" dxfId="400" priority="563" stopIfTrue="1">
      <formula>$D32=1</formula>
    </cfRule>
    <cfRule type="expression" dxfId="399" priority="564" stopIfTrue="1">
      <formula>OR($D32=0,$D32=2,$D32=3,$D32=4)</formula>
    </cfRule>
  </conditionalFormatting>
  <conditionalFormatting sqref="C32:D32 F32:G32">
    <cfRule type="expression" dxfId="398" priority="566" stopIfTrue="1">
      <formula>$D32=1</formula>
    </cfRule>
  </conditionalFormatting>
  <conditionalFormatting sqref="C32:D32">
    <cfRule type="expression" dxfId="397" priority="567" stopIfTrue="1">
      <formula>OR($D32=0,$D32=2,$D32=3,$D32=4)</formula>
    </cfRule>
  </conditionalFormatting>
  <conditionalFormatting sqref="F32:H32">
    <cfRule type="expression" dxfId="396" priority="568" stopIfTrue="1">
      <formula>OR($D32=0,$D32=2,$D32=3,$D32=4)</formula>
    </cfRule>
  </conditionalFormatting>
  <conditionalFormatting sqref="H32">
    <cfRule type="expression" dxfId="395" priority="565" stopIfTrue="1">
      <formula>$D32=1</formula>
    </cfRule>
  </conditionalFormatting>
  <conditionalFormatting sqref="H32">
    <cfRule type="expression" dxfId="394" priority="569" stopIfTrue="1">
      <formula>AND(TIPOORCAMENTO="Licitado",$D32&lt;&gt;"L",$D32&lt;&gt;-1)</formula>
    </cfRule>
  </conditionalFormatting>
  <conditionalFormatting sqref="F37:H37">
    <cfRule type="expression" dxfId="393" priority="457" stopIfTrue="1">
      <formula>OR($D37=0,$D37=2,$D37=3,$D37=4)</formula>
    </cfRule>
  </conditionalFormatting>
  <conditionalFormatting sqref="A25:A32">
    <cfRule type="expression" dxfId="392" priority="513" stopIfTrue="1">
      <formula>$D25=1</formula>
    </cfRule>
    <cfRule type="expression" dxfId="391" priority="514" stopIfTrue="1">
      <formula>OR($D25=0,$D25=2,$D25=3,$D25=4)</formula>
    </cfRule>
  </conditionalFormatting>
  <conditionalFormatting sqref="I21:I32">
    <cfRule type="expression" dxfId="390" priority="511" stopIfTrue="1">
      <formula>OR($D21=0,$D21=2,$D21=3,$D21=4)</formula>
    </cfRule>
  </conditionalFormatting>
  <conditionalFormatting sqref="I21:I32">
    <cfRule type="expression" dxfId="389" priority="510" stopIfTrue="1">
      <formula>$D21=1</formula>
    </cfRule>
  </conditionalFormatting>
  <conditionalFormatting sqref="I21:I32">
    <cfRule type="expression" dxfId="388" priority="512" stopIfTrue="1">
      <formula>AND(TIPOORCAMENTO="Licitado",$D21&lt;&gt;"L",$D21&lt;&gt;-1)</formula>
    </cfRule>
  </conditionalFormatting>
  <conditionalFormatting sqref="E47">
    <cfRule type="expression" dxfId="387" priority="128" stopIfTrue="1">
      <formula>$D47=1</formula>
    </cfRule>
    <cfRule type="expression" dxfId="386" priority="129" stopIfTrue="1">
      <formula>OR($D47=0,$D47=2,$D47=3,$D47=4)</formula>
    </cfRule>
  </conditionalFormatting>
  <conditionalFormatting sqref="C47:D47 F47:G47">
    <cfRule type="expression" dxfId="385" priority="131" stopIfTrue="1">
      <formula>$D47=1</formula>
    </cfRule>
  </conditionalFormatting>
  <conditionalFormatting sqref="C47:D47">
    <cfRule type="expression" dxfId="384" priority="132" stopIfTrue="1">
      <formula>OR($D47=0,$D47=2,$D47=3,$D47=4)</formula>
    </cfRule>
  </conditionalFormatting>
  <conditionalFormatting sqref="F47:H47">
    <cfRule type="expression" dxfId="383" priority="133" stopIfTrue="1">
      <formula>OR($D47=0,$D47=2,$D47=3,$D47=4)</formula>
    </cfRule>
  </conditionalFormatting>
  <conditionalFormatting sqref="H47">
    <cfRule type="expression" dxfId="382" priority="130" stopIfTrue="1">
      <formula>$D47=1</formula>
    </cfRule>
  </conditionalFormatting>
  <conditionalFormatting sqref="H47">
    <cfRule type="expression" dxfId="381" priority="134" stopIfTrue="1">
      <formula>AND(TIPOORCAMENTO="Licitado",$D47&lt;&gt;"L",$D47&lt;&gt;-1)</formula>
    </cfRule>
  </conditionalFormatting>
  <conditionalFormatting sqref="B47">
    <cfRule type="expression" dxfId="380" priority="124" stopIfTrue="1">
      <formula>$D47=1</formula>
    </cfRule>
    <cfRule type="expression" dxfId="379" priority="125" stopIfTrue="1">
      <formula>OR($D47=0,$D47=2,$D47=3,$D47=4)</formula>
    </cfRule>
  </conditionalFormatting>
  <conditionalFormatting sqref="A47">
    <cfRule type="expression" dxfId="378" priority="122" stopIfTrue="1">
      <formula>$D47=1</formula>
    </cfRule>
    <cfRule type="expression" dxfId="377" priority="123" stopIfTrue="1">
      <formula>OR($D47=0,$D47=2,$D47=3,$D47=4)</formula>
    </cfRule>
  </conditionalFormatting>
  <conditionalFormatting sqref="E36">
    <cfRule type="expression" dxfId="376" priority="484" stopIfTrue="1">
      <formula>$D36=1</formula>
    </cfRule>
    <cfRule type="expression" dxfId="375" priority="485" stopIfTrue="1">
      <formula>OR($D36=0,$D36=2,$D36=3,$D36=4)</formula>
    </cfRule>
  </conditionalFormatting>
  <conditionalFormatting sqref="C36:D36 F36:G36">
    <cfRule type="expression" dxfId="374" priority="487" stopIfTrue="1">
      <formula>$D36=1</formula>
    </cfRule>
  </conditionalFormatting>
  <conditionalFormatting sqref="C36:D36">
    <cfRule type="expression" dxfId="373" priority="488" stopIfTrue="1">
      <formula>OR($D36=0,$D36=2,$D36=3,$D36=4)</formula>
    </cfRule>
  </conditionalFormatting>
  <conditionalFormatting sqref="F36:H36">
    <cfRule type="expression" dxfId="372" priority="489" stopIfTrue="1">
      <formula>OR($D36=0,$D36=2,$D36=3,$D36=4)</formula>
    </cfRule>
  </conditionalFormatting>
  <conditionalFormatting sqref="H36">
    <cfRule type="expression" dxfId="371" priority="486" stopIfTrue="1">
      <formula>$D36=1</formula>
    </cfRule>
  </conditionalFormatting>
  <conditionalFormatting sqref="H36">
    <cfRule type="expression" dxfId="370" priority="490" stopIfTrue="1">
      <formula>AND(TIPOORCAMENTO="Licitado",$D36&lt;&gt;"L",$D36&lt;&gt;-1)</formula>
    </cfRule>
  </conditionalFormatting>
  <conditionalFormatting sqref="B36 B39">
    <cfRule type="expression" dxfId="369" priority="480" stopIfTrue="1">
      <formula>$D36=1</formula>
    </cfRule>
    <cfRule type="expression" dxfId="368" priority="481" stopIfTrue="1">
      <formula>OR($D36=0,$D36=2,$D36=3,$D36=4)</formula>
    </cfRule>
  </conditionalFormatting>
  <conditionalFormatting sqref="E37">
    <cfRule type="expression" dxfId="367" priority="452" stopIfTrue="1">
      <formula>$D37=1</formula>
    </cfRule>
    <cfRule type="expression" dxfId="366" priority="453" stopIfTrue="1">
      <formula>OR($D37=0,$D37=2,$D37=3,$D37=4)</formula>
    </cfRule>
  </conditionalFormatting>
  <conditionalFormatting sqref="C37:D37 F37:G37">
    <cfRule type="expression" dxfId="365" priority="455" stopIfTrue="1">
      <formula>$D37=1</formula>
    </cfRule>
  </conditionalFormatting>
  <conditionalFormatting sqref="C37:D37">
    <cfRule type="expression" dxfId="364" priority="456" stopIfTrue="1">
      <formula>OR($D37=0,$D37=2,$D37=3,$D37=4)</formula>
    </cfRule>
  </conditionalFormatting>
  <conditionalFormatting sqref="H37">
    <cfRule type="expression" dxfId="363" priority="454" stopIfTrue="1">
      <formula>$D37=1</formula>
    </cfRule>
  </conditionalFormatting>
  <conditionalFormatting sqref="H37">
    <cfRule type="expression" dxfId="362" priority="458" stopIfTrue="1">
      <formula>AND(TIPOORCAMENTO="Licitado",$D37&lt;&gt;"L",$D37&lt;&gt;-1)</formula>
    </cfRule>
  </conditionalFormatting>
  <conditionalFormatting sqref="A37">
    <cfRule type="expression" dxfId="361" priority="446" stopIfTrue="1">
      <formula>$D37=1</formula>
    </cfRule>
    <cfRule type="expression" dxfId="360" priority="447" stopIfTrue="1">
      <formula>OR($D37=0,$D37=2,$D37=3,$D37=4)</formula>
    </cfRule>
  </conditionalFormatting>
  <conditionalFormatting sqref="H39">
    <cfRule type="expression" dxfId="359" priority="406" stopIfTrue="1">
      <formula>$D39=1</formula>
    </cfRule>
  </conditionalFormatting>
  <conditionalFormatting sqref="E38">
    <cfRule type="expression" dxfId="358" priority="436" stopIfTrue="1">
      <formula>$D38=1</formula>
    </cfRule>
    <cfRule type="expression" dxfId="357" priority="437" stopIfTrue="1">
      <formula>OR($D38=0,$D38=2,$D38=3,$D38=4)</formula>
    </cfRule>
  </conditionalFormatting>
  <conditionalFormatting sqref="C38:D38 F38:G38">
    <cfRule type="expression" dxfId="356" priority="439" stopIfTrue="1">
      <formula>$D38=1</formula>
    </cfRule>
  </conditionalFormatting>
  <conditionalFormatting sqref="C38:D38">
    <cfRule type="expression" dxfId="355" priority="440" stopIfTrue="1">
      <formula>OR($D38=0,$D38=2,$D38=3,$D38=4)</formula>
    </cfRule>
  </conditionalFormatting>
  <conditionalFormatting sqref="F38:H38">
    <cfRule type="expression" dxfId="354" priority="441" stopIfTrue="1">
      <formula>OR($D38=0,$D38=2,$D38=3,$D38=4)</formula>
    </cfRule>
  </conditionalFormatting>
  <conditionalFormatting sqref="H38">
    <cfRule type="expression" dxfId="353" priority="438" stopIfTrue="1">
      <formula>$D38=1</formula>
    </cfRule>
  </conditionalFormatting>
  <conditionalFormatting sqref="H38">
    <cfRule type="expression" dxfId="352" priority="442" stopIfTrue="1">
      <formula>AND(TIPOORCAMENTO="Licitado",$D38&lt;&gt;"L",$D38&lt;&gt;-1)</formula>
    </cfRule>
  </conditionalFormatting>
  <conditionalFormatting sqref="A38">
    <cfRule type="expression" dxfId="351" priority="430" stopIfTrue="1">
      <formula>$D38=1</formula>
    </cfRule>
    <cfRule type="expression" dxfId="350" priority="431" stopIfTrue="1">
      <formula>OR($D38=0,$D38=2,$D38=3,$D38=4)</formula>
    </cfRule>
  </conditionalFormatting>
  <conditionalFormatting sqref="E39">
    <cfRule type="expression" dxfId="349" priority="404" stopIfTrue="1">
      <formula>$D39=1</formula>
    </cfRule>
    <cfRule type="expression" dxfId="348" priority="405" stopIfTrue="1">
      <formula>OR($D39=0,$D39=2,$D39=3,$D39=4)</formula>
    </cfRule>
  </conditionalFormatting>
  <conditionalFormatting sqref="C39:D39 F39:G39">
    <cfRule type="expression" dxfId="347" priority="407" stopIfTrue="1">
      <formula>$D39=1</formula>
    </cfRule>
  </conditionalFormatting>
  <conditionalFormatting sqref="C39:D39">
    <cfRule type="expression" dxfId="346" priority="408" stopIfTrue="1">
      <formula>OR($D39=0,$D39=2,$D39=3,$D39=4)</formula>
    </cfRule>
  </conditionalFormatting>
  <conditionalFormatting sqref="F39:H39">
    <cfRule type="expression" dxfId="345" priority="409" stopIfTrue="1">
      <formula>OR($D39=0,$D39=2,$D39=3,$D39=4)</formula>
    </cfRule>
  </conditionalFormatting>
  <conditionalFormatting sqref="H39">
    <cfRule type="expression" dxfId="344" priority="410" stopIfTrue="1">
      <formula>AND(TIPOORCAMENTO="Licitado",$D39&lt;&gt;"L",$D39&lt;&gt;-1)</formula>
    </cfRule>
  </conditionalFormatting>
  <conditionalFormatting sqref="A39">
    <cfRule type="expression" dxfId="343" priority="398" stopIfTrue="1">
      <formula>$D39=1</formula>
    </cfRule>
    <cfRule type="expression" dxfId="342" priority="399" stopIfTrue="1">
      <formula>OR($D39=0,$D39=2,$D39=3,$D39=4)</formula>
    </cfRule>
  </conditionalFormatting>
  <conditionalFormatting sqref="E40">
    <cfRule type="expression" dxfId="341" priority="372" stopIfTrue="1">
      <formula>$D40=1</formula>
    </cfRule>
    <cfRule type="expression" dxfId="340" priority="373" stopIfTrue="1">
      <formula>OR($D40=0,$D40=2,$D40=3,$D40=4)</formula>
    </cfRule>
  </conditionalFormatting>
  <conditionalFormatting sqref="C40:D40 F40:G40">
    <cfRule type="expression" dxfId="339" priority="375" stopIfTrue="1">
      <formula>$D40=1</formula>
    </cfRule>
  </conditionalFormatting>
  <conditionalFormatting sqref="C40:D40">
    <cfRule type="expression" dxfId="338" priority="376" stopIfTrue="1">
      <formula>OR($D40=0,$D40=2,$D40=3,$D40=4)</formula>
    </cfRule>
  </conditionalFormatting>
  <conditionalFormatting sqref="F40:H40">
    <cfRule type="expression" dxfId="337" priority="377" stopIfTrue="1">
      <formula>OR($D40=0,$D40=2,$D40=3,$D40=4)</formula>
    </cfRule>
  </conditionalFormatting>
  <conditionalFormatting sqref="H40">
    <cfRule type="expression" dxfId="336" priority="374" stopIfTrue="1">
      <formula>$D40=1</formula>
    </cfRule>
  </conditionalFormatting>
  <conditionalFormatting sqref="H40">
    <cfRule type="expression" dxfId="335" priority="378" stopIfTrue="1">
      <formula>AND(TIPOORCAMENTO="Licitado",$D40&lt;&gt;"L",$D40&lt;&gt;-1)</formula>
    </cfRule>
  </conditionalFormatting>
  <conditionalFormatting sqref="A40">
    <cfRule type="expression" dxfId="334" priority="366" stopIfTrue="1">
      <formula>$D40=1</formula>
    </cfRule>
    <cfRule type="expression" dxfId="333" priority="367" stopIfTrue="1">
      <formula>OR($D40=0,$D40=2,$D40=3,$D40=4)</formula>
    </cfRule>
  </conditionalFormatting>
  <conditionalFormatting sqref="H41">
    <cfRule type="expression" dxfId="332" priority="326" stopIfTrue="1">
      <formula>$D41=1</formula>
    </cfRule>
  </conditionalFormatting>
  <conditionalFormatting sqref="E42">
    <cfRule type="expression" dxfId="331" priority="340" stopIfTrue="1">
      <formula>$D42=1</formula>
    </cfRule>
    <cfRule type="expression" dxfId="330" priority="341" stopIfTrue="1">
      <formula>OR($D42=0,$D42=2,$D42=3,$D42=4)</formula>
    </cfRule>
  </conditionalFormatting>
  <conditionalFormatting sqref="C42:D42 F42:G42">
    <cfRule type="expression" dxfId="329" priority="343" stopIfTrue="1">
      <formula>$D42=1</formula>
    </cfRule>
  </conditionalFormatting>
  <conditionalFormatting sqref="C42:D42">
    <cfRule type="expression" dxfId="328" priority="344" stopIfTrue="1">
      <formula>OR($D42=0,$D42=2,$D42=3,$D42=4)</formula>
    </cfRule>
  </conditionalFormatting>
  <conditionalFormatting sqref="F42:H42">
    <cfRule type="expression" dxfId="327" priority="345" stopIfTrue="1">
      <formula>OR($D42=0,$D42=2,$D42=3,$D42=4)</formula>
    </cfRule>
  </conditionalFormatting>
  <conditionalFormatting sqref="H42">
    <cfRule type="expression" dxfId="326" priority="342" stopIfTrue="1">
      <formula>$D42=1</formula>
    </cfRule>
  </conditionalFormatting>
  <conditionalFormatting sqref="H42">
    <cfRule type="expression" dxfId="325" priority="346" stopIfTrue="1">
      <formula>AND(TIPOORCAMENTO="Licitado",$D42&lt;&gt;"L",$D42&lt;&gt;-1)</formula>
    </cfRule>
  </conditionalFormatting>
  <conditionalFormatting sqref="J42:K42">
    <cfRule type="expression" dxfId="324" priority="338" stopIfTrue="1">
      <formula>$D42=1</formula>
    </cfRule>
    <cfRule type="expression" dxfId="323" priority="339" stopIfTrue="1">
      <formula>OR($D42=0,$D42=2,$D42=3,$D42=4)</formula>
    </cfRule>
  </conditionalFormatting>
  <conditionalFormatting sqref="B42">
    <cfRule type="expression" dxfId="322" priority="336" stopIfTrue="1">
      <formula>$D42=1</formula>
    </cfRule>
    <cfRule type="expression" dxfId="321" priority="337" stopIfTrue="1">
      <formula>OR($D42=0,$D42=2,$D42=3,$D42=4)</formula>
    </cfRule>
  </conditionalFormatting>
  <conditionalFormatting sqref="A42">
    <cfRule type="expression" dxfId="320" priority="334" stopIfTrue="1">
      <formula>$D42=1</formula>
    </cfRule>
    <cfRule type="expression" dxfId="319" priority="335" stopIfTrue="1">
      <formula>OR($D42=0,$D42=2,$D42=3,$D42=4)</formula>
    </cfRule>
  </conditionalFormatting>
  <conditionalFormatting sqref="I42">
    <cfRule type="expression" dxfId="318" priority="332" stopIfTrue="1">
      <formula>OR($D42=0,$D42=2,$D42=3,$D42=4)</formula>
    </cfRule>
  </conditionalFormatting>
  <conditionalFormatting sqref="I42">
    <cfRule type="expression" dxfId="317" priority="331" stopIfTrue="1">
      <formula>$D42=1</formula>
    </cfRule>
  </conditionalFormatting>
  <conditionalFormatting sqref="I42">
    <cfRule type="expression" dxfId="316" priority="333" stopIfTrue="1">
      <formula>AND(TIPOORCAMENTO="Licitado",$D42&lt;&gt;"L",$D42&lt;&gt;-1)</formula>
    </cfRule>
  </conditionalFormatting>
  <conditionalFormatting sqref="E41">
    <cfRule type="expression" dxfId="315" priority="324" stopIfTrue="1">
      <formula>$D41=1</formula>
    </cfRule>
    <cfRule type="expression" dxfId="314" priority="325" stopIfTrue="1">
      <formula>OR($D41=0,$D41=2,$D41=3,$D41=4)</formula>
    </cfRule>
  </conditionalFormatting>
  <conditionalFormatting sqref="C41:D41 F41:G41">
    <cfRule type="expression" dxfId="313" priority="327" stopIfTrue="1">
      <formula>$D41=1</formula>
    </cfRule>
  </conditionalFormatting>
  <conditionalFormatting sqref="C41:D41">
    <cfRule type="expression" dxfId="312" priority="328" stopIfTrue="1">
      <formula>OR($D41=0,$D41=2,$D41=3,$D41=4)</formula>
    </cfRule>
  </conditionalFormatting>
  <conditionalFormatting sqref="F41:H41">
    <cfRule type="expression" dxfId="311" priority="329" stopIfTrue="1">
      <formula>OR($D41=0,$D41=2,$D41=3,$D41=4)</formula>
    </cfRule>
  </conditionalFormatting>
  <conditionalFormatting sqref="H41">
    <cfRule type="expression" dxfId="310" priority="330" stopIfTrue="1">
      <formula>AND(TIPOORCAMENTO="Licitado",$D41&lt;&gt;"L",$D41&lt;&gt;-1)</formula>
    </cfRule>
  </conditionalFormatting>
  <conditionalFormatting sqref="A41">
    <cfRule type="expression" dxfId="309" priority="318" stopIfTrue="1">
      <formula>$D41=1</formula>
    </cfRule>
    <cfRule type="expression" dxfId="308" priority="319" stopIfTrue="1">
      <formula>OR($D41=0,$D41=2,$D41=3,$D41=4)</formula>
    </cfRule>
  </conditionalFormatting>
  <conditionalFormatting sqref="H45">
    <cfRule type="expression" dxfId="307" priority="278" stopIfTrue="1">
      <formula>$D45=1</formula>
    </cfRule>
  </conditionalFormatting>
  <conditionalFormatting sqref="E43">
    <cfRule type="expression" dxfId="306" priority="308" stopIfTrue="1">
      <formula>$D43=1</formula>
    </cfRule>
    <cfRule type="expression" dxfId="305" priority="309" stopIfTrue="1">
      <formula>OR($D43=0,$D43=2,$D43=3,$D43=4)</formula>
    </cfRule>
  </conditionalFormatting>
  <conditionalFormatting sqref="C43:D43 F43:G43">
    <cfRule type="expression" dxfId="304" priority="311" stopIfTrue="1">
      <formula>$D43=1</formula>
    </cfRule>
  </conditionalFormatting>
  <conditionalFormatting sqref="C43:D43">
    <cfRule type="expression" dxfId="303" priority="312" stopIfTrue="1">
      <formula>OR($D43=0,$D43=2,$D43=3,$D43=4)</formula>
    </cfRule>
  </conditionalFormatting>
  <conditionalFormatting sqref="F43:H43">
    <cfRule type="expression" dxfId="302" priority="313" stopIfTrue="1">
      <formula>OR($D43=0,$D43=2,$D43=3,$D43=4)</formula>
    </cfRule>
  </conditionalFormatting>
  <conditionalFormatting sqref="H43">
    <cfRule type="expression" dxfId="301" priority="310" stopIfTrue="1">
      <formula>$D43=1</formula>
    </cfRule>
  </conditionalFormatting>
  <conditionalFormatting sqref="H43">
    <cfRule type="expression" dxfId="300" priority="314" stopIfTrue="1">
      <formula>AND(TIPOORCAMENTO="Licitado",$D43&lt;&gt;"L",$D43&lt;&gt;-1)</formula>
    </cfRule>
  </conditionalFormatting>
  <conditionalFormatting sqref="B43">
    <cfRule type="expression" dxfId="299" priority="304" stopIfTrue="1">
      <formula>$D43=1</formula>
    </cfRule>
    <cfRule type="expression" dxfId="298" priority="305" stopIfTrue="1">
      <formula>OR($D43=0,$D43=2,$D43=3,$D43=4)</formula>
    </cfRule>
  </conditionalFormatting>
  <conditionalFormatting sqref="A43">
    <cfRule type="expression" dxfId="297" priority="302" stopIfTrue="1">
      <formula>$D43=1</formula>
    </cfRule>
    <cfRule type="expression" dxfId="296" priority="303" stopIfTrue="1">
      <formula>OR($D43=0,$D43=2,$D43=3,$D43=4)</formula>
    </cfRule>
  </conditionalFormatting>
  <conditionalFormatting sqref="C45:D45 F45:G45">
    <cfRule type="expression" dxfId="295" priority="279" stopIfTrue="1">
      <formula>$D45=1</formula>
    </cfRule>
  </conditionalFormatting>
  <conditionalFormatting sqref="C45:D45">
    <cfRule type="expression" dxfId="294" priority="280" stopIfTrue="1">
      <formula>OR($D45=0,$D45=2,$D45=3,$D45=4)</formula>
    </cfRule>
  </conditionalFormatting>
  <conditionalFormatting sqref="F45:H45">
    <cfRule type="expression" dxfId="293" priority="281" stopIfTrue="1">
      <formula>OR($D45=0,$D45=2,$D45=3,$D45=4)</formula>
    </cfRule>
  </conditionalFormatting>
  <conditionalFormatting sqref="H45">
    <cfRule type="expression" dxfId="292" priority="282" stopIfTrue="1">
      <formula>AND(TIPOORCAMENTO="Licitado",$D45&lt;&gt;"L",$D45&lt;&gt;-1)</formula>
    </cfRule>
  </conditionalFormatting>
  <conditionalFormatting sqref="J45:K45">
    <cfRule type="expression" dxfId="291" priority="274" stopIfTrue="1">
      <formula>$D45=1</formula>
    </cfRule>
    <cfRule type="expression" dxfId="290" priority="275" stopIfTrue="1">
      <formula>OR($D45=0,$D45=2,$D45=3,$D45=4)</formula>
    </cfRule>
  </conditionalFormatting>
  <conditionalFormatting sqref="B45">
    <cfRule type="expression" dxfId="289" priority="272" stopIfTrue="1">
      <formula>$D45=1</formula>
    </cfRule>
    <cfRule type="expression" dxfId="288" priority="273" stopIfTrue="1">
      <formula>OR($D45=0,$D45=2,$D45=3,$D45=4)</formula>
    </cfRule>
  </conditionalFormatting>
  <conditionalFormatting sqref="A45">
    <cfRule type="expression" dxfId="287" priority="270" stopIfTrue="1">
      <formula>$D45=1</formula>
    </cfRule>
    <cfRule type="expression" dxfId="286" priority="271" stopIfTrue="1">
      <formula>OR($D45=0,$D45=2,$D45=3,$D45=4)</formula>
    </cfRule>
  </conditionalFormatting>
  <conditionalFormatting sqref="I45">
    <cfRule type="expression" dxfId="285" priority="268" stopIfTrue="1">
      <formula>OR($D45=0,$D45=2,$D45=3,$D45=4)</formula>
    </cfRule>
  </conditionalFormatting>
  <conditionalFormatting sqref="I45">
    <cfRule type="expression" dxfId="284" priority="267" stopIfTrue="1">
      <formula>$D45=1</formula>
    </cfRule>
  </conditionalFormatting>
  <conditionalFormatting sqref="I45">
    <cfRule type="expression" dxfId="283" priority="269" stopIfTrue="1">
      <formula>AND(TIPOORCAMENTO="Licitado",$D45&lt;&gt;"L",$D45&lt;&gt;-1)</formula>
    </cfRule>
  </conditionalFormatting>
  <conditionalFormatting sqref="E48">
    <cfRule type="expression" dxfId="282" priority="258" stopIfTrue="1">
      <formula>$D48=1</formula>
    </cfRule>
    <cfRule type="expression" dxfId="281" priority="259" stopIfTrue="1">
      <formula>OR($D48=0,$D48=2,$D48=3,$D48=4)</formula>
    </cfRule>
  </conditionalFormatting>
  <conditionalFormatting sqref="C48:D48 F48:G48">
    <cfRule type="expression" dxfId="280" priority="261" stopIfTrue="1">
      <formula>$D48=1</formula>
    </cfRule>
  </conditionalFormatting>
  <conditionalFormatting sqref="C48:D48">
    <cfRule type="expression" dxfId="279" priority="262" stopIfTrue="1">
      <formula>OR($D48=0,$D48=2,$D48=3,$D48=4)</formula>
    </cfRule>
  </conditionalFormatting>
  <conditionalFormatting sqref="F48:H48">
    <cfRule type="expression" dxfId="278" priority="263" stopIfTrue="1">
      <formula>OR($D48=0,$D48=2,$D48=3,$D48=4)</formula>
    </cfRule>
  </conditionalFormatting>
  <conditionalFormatting sqref="H48">
    <cfRule type="expression" dxfId="277" priority="260" stopIfTrue="1">
      <formula>$D48=1</formula>
    </cfRule>
  </conditionalFormatting>
  <conditionalFormatting sqref="H48">
    <cfRule type="expression" dxfId="276" priority="264" stopIfTrue="1">
      <formula>AND(TIPOORCAMENTO="Licitado",$D48&lt;&gt;"L",$D48&lt;&gt;-1)</formula>
    </cfRule>
  </conditionalFormatting>
  <conditionalFormatting sqref="E49">
    <cfRule type="expression" dxfId="275" priority="242" stopIfTrue="1">
      <formula>$D49=1</formula>
    </cfRule>
    <cfRule type="expression" dxfId="274" priority="243" stopIfTrue="1">
      <formula>OR($D49=0,$D49=2,$D49=3,$D49=4)</formula>
    </cfRule>
  </conditionalFormatting>
  <conditionalFormatting sqref="B48">
    <cfRule type="expression" dxfId="273" priority="254" stopIfTrue="1">
      <formula>$D48=1</formula>
    </cfRule>
    <cfRule type="expression" dxfId="272" priority="255" stopIfTrue="1">
      <formula>OR($D48=0,$D48=2,$D48=3,$D48=4)</formula>
    </cfRule>
  </conditionalFormatting>
  <conditionalFormatting sqref="A48">
    <cfRule type="expression" dxfId="271" priority="252" stopIfTrue="1">
      <formula>$D48=1</formula>
    </cfRule>
    <cfRule type="expression" dxfId="270" priority="253" stopIfTrue="1">
      <formula>OR($D48=0,$D48=2,$D48=3,$D48=4)</formula>
    </cfRule>
  </conditionalFormatting>
  <conditionalFormatting sqref="C49:D49 F49:G49">
    <cfRule type="expression" dxfId="269" priority="245" stopIfTrue="1">
      <formula>$D49=1</formula>
    </cfRule>
  </conditionalFormatting>
  <conditionalFormatting sqref="C49:D49">
    <cfRule type="expression" dxfId="268" priority="246" stopIfTrue="1">
      <formula>OR($D49=0,$D49=2,$D49=3,$D49=4)</formula>
    </cfRule>
  </conditionalFormatting>
  <conditionalFormatting sqref="F49:H49">
    <cfRule type="expression" dxfId="267" priority="247" stopIfTrue="1">
      <formula>OR($D49=0,$D49=2,$D49=3,$D49=4)</formula>
    </cfRule>
  </conditionalFormatting>
  <conditionalFormatting sqref="H49">
    <cfRule type="expression" dxfId="266" priority="244" stopIfTrue="1">
      <formula>$D49=1</formula>
    </cfRule>
  </conditionalFormatting>
  <conditionalFormatting sqref="H49">
    <cfRule type="expression" dxfId="265" priority="248" stopIfTrue="1">
      <formula>AND(TIPOORCAMENTO="Licitado",$D49&lt;&gt;"L",$D49&lt;&gt;-1)</formula>
    </cfRule>
  </conditionalFormatting>
  <conditionalFormatting sqref="B49">
    <cfRule type="expression" dxfId="264" priority="238" stopIfTrue="1">
      <formula>$D49=1</formula>
    </cfRule>
    <cfRule type="expression" dxfId="263" priority="239" stopIfTrue="1">
      <formula>OR($D49=0,$D49=2,$D49=3,$D49=4)</formula>
    </cfRule>
  </conditionalFormatting>
  <conditionalFormatting sqref="A49">
    <cfRule type="expression" dxfId="262" priority="236" stopIfTrue="1">
      <formula>$D49=1</formula>
    </cfRule>
    <cfRule type="expression" dxfId="261" priority="237" stopIfTrue="1">
      <formula>OR($D49=0,$D49=2,$D49=3,$D49=4)</formula>
    </cfRule>
  </conditionalFormatting>
  <conditionalFormatting sqref="E51">
    <cfRule type="expression" dxfId="260" priority="224" stopIfTrue="1">
      <formula>$D51=1</formula>
    </cfRule>
    <cfRule type="expression" dxfId="259" priority="225" stopIfTrue="1">
      <formula>OR($D51=0,$D51=2,$D51=3,$D51=4)</formula>
    </cfRule>
  </conditionalFormatting>
  <conditionalFormatting sqref="C51:D51 F51:G51">
    <cfRule type="expression" dxfId="258" priority="227" stopIfTrue="1">
      <formula>$D51=1</formula>
    </cfRule>
  </conditionalFormatting>
  <conditionalFormatting sqref="C51:D51">
    <cfRule type="expression" dxfId="257" priority="228" stopIfTrue="1">
      <formula>OR($D51=0,$D51=2,$D51=3,$D51=4)</formula>
    </cfRule>
  </conditionalFormatting>
  <conditionalFormatting sqref="F51:H51">
    <cfRule type="expression" dxfId="256" priority="229" stopIfTrue="1">
      <formula>OR($D51=0,$D51=2,$D51=3,$D51=4)</formula>
    </cfRule>
  </conditionalFormatting>
  <conditionalFormatting sqref="H51">
    <cfRule type="expression" dxfId="255" priority="226" stopIfTrue="1">
      <formula>$D51=1</formula>
    </cfRule>
  </conditionalFormatting>
  <conditionalFormatting sqref="H51">
    <cfRule type="expression" dxfId="254" priority="230" stopIfTrue="1">
      <formula>AND(TIPOORCAMENTO="Licitado",$D51&lt;&gt;"L",$D51&lt;&gt;-1)</formula>
    </cfRule>
  </conditionalFormatting>
  <conditionalFormatting sqref="E52">
    <cfRule type="expression" dxfId="253" priority="208" stopIfTrue="1">
      <formula>$D52=1</formula>
    </cfRule>
    <cfRule type="expression" dxfId="252" priority="209" stopIfTrue="1">
      <formula>OR($D52=0,$D52=2,$D52=3,$D52=4)</formula>
    </cfRule>
  </conditionalFormatting>
  <conditionalFormatting sqref="B51">
    <cfRule type="expression" dxfId="251" priority="220" stopIfTrue="1">
      <formula>$D51=1</formula>
    </cfRule>
    <cfRule type="expression" dxfId="250" priority="221" stopIfTrue="1">
      <formula>OR($D51=0,$D51=2,$D51=3,$D51=4)</formula>
    </cfRule>
  </conditionalFormatting>
  <conditionalFormatting sqref="A51">
    <cfRule type="expression" dxfId="249" priority="218" stopIfTrue="1">
      <formula>$D51=1</formula>
    </cfRule>
    <cfRule type="expression" dxfId="248" priority="219" stopIfTrue="1">
      <formula>OR($D51=0,$D51=2,$D51=3,$D51=4)</formula>
    </cfRule>
  </conditionalFormatting>
  <conditionalFormatting sqref="C52:D52 F52:G52">
    <cfRule type="expression" dxfId="247" priority="211" stopIfTrue="1">
      <formula>$D52=1</formula>
    </cfRule>
  </conditionalFormatting>
  <conditionalFormatting sqref="C52:D52">
    <cfRule type="expression" dxfId="246" priority="212" stopIfTrue="1">
      <formula>OR($D52=0,$D52=2,$D52=3,$D52=4)</formula>
    </cfRule>
  </conditionalFormatting>
  <conditionalFormatting sqref="F52:H52">
    <cfRule type="expression" dxfId="245" priority="213" stopIfTrue="1">
      <formula>OR($D52=0,$D52=2,$D52=3,$D52=4)</formula>
    </cfRule>
  </conditionalFormatting>
  <conditionalFormatting sqref="H52">
    <cfRule type="expression" dxfId="244" priority="210" stopIfTrue="1">
      <formula>$D52=1</formula>
    </cfRule>
  </conditionalFormatting>
  <conditionalFormatting sqref="H52">
    <cfRule type="expression" dxfId="243" priority="214" stopIfTrue="1">
      <formula>AND(TIPOORCAMENTO="Licitado",$D52&lt;&gt;"L",$D52&lt;&gt;-1)</formula>
    </cfRule>
  </conditionalFormatting>
  <conditionalFormatting sqref="E50">
    <cfRule type="expression" dxfId="242" priority="192" stopIfTrue="1">
      <formula>$D50=1</formula>
    </cfRule>
    <cfRule type="expression" dxfId="241" priority="193" stopIfTrue="1">
      <formula>OR($D50=0,$D50=2,$D50=3,$D50=4)</formula>
    </cfRule>
  </conditionalFormatting>
  <conditionalFormatting sqref="B52">
    <cfRule type="expression" dxfId="240" priority="204" stopIfTrue="1">
      <formula>$D52=1</formula>
    </cfRule>
    <cfRule type="expression" dxfId="239" priority="205" stopIfTrue="1">
      <formula>OR($D52=0,$D52=2,$D52=3,$D52=4)</formula>
    </cfRule>
  </conditionalFormatting>
  <conditionalFormatting sqref="A52">
    <cfRule type="expression" dxfId="238" priority="202" stopIfTrue="1">
      <formula>$D52=1</formula>
    </cfRule>
    <cfRule type="expression" dxfId="237" priority="203" stopIfTrue="1">
      <formula>OR($D52=0,$D52=2,$D52=3,$D52=4)</formula>
    </cfRule>
  </conditionalFormatting>
  <conditionalFormatting sqref="C50:D50 F50:G50">
    <cfRule type="expression" dxfId="236" priority="195" stopIfTrue="1">
      <formula>$D50=1</formula>
    </cfRule>
  </conditionalFormatting>
  <conditionalFormatting sqref="C50:D50">
    <cfRule type="expression" dxfId="235" priority="196" stopIfTrue="1">
      <formula>OR($D50=0,$D50=2,$D50=3,$D50=4)</formula>
    </cfRule>
  </conditionalFormatting>
  <conditionalFormatting sqref="F50:H50">
    <cfRule type="expression" dxfId="234" priority="197" stopIfTrue="1">
      <formula>OR($D50=0,$D50=2,$D50=3,$D50=4)</formula>
    </cfRule>
  </conditionalFormatting>
  <conditionalFormatting sqref="H50">
    <cfRule type="expression" dxfId="233" priority="194" stopIfTrue="1">
      <formula>$D50=1</formula>
    </cfRule>
  </conditionalFormatting>
  <conditionalFormatting sqref="H50">
    <cfRule type="expression" dxfId="232" priority="198" stopIfTrue="1">
      <formula>AND(TIPOORCAMENTO="Licitado",$D50&lt;&gt;"L",$D50&lt;&gt;-1)</formula>
    </cfRule>
  </conditionalFormatting>
  <conditionalFormatting sqref="B50">
    <cfRule type="expression" dxfId="231" priority="188" stopIfTrue="1">
      <formula>$D50=1</formula>
    </cfRule>
    <cfRule type="expression" dxfId="230" priority="189" stopIfTrue="1">
      <formula>OR($D50=0,$D50=2,$D50=3,$D50=4)</formula>
    </cfRule>
  </conditionalFormatting>
  <conditionalFormatting sqref="A50">
    <cfRule type="expression" dxfId="229" priority="186" stopIfTrue="1">
      <formula>$D50=1</formula>
    </cfRule>
    <cfRule type="expression" dxfId="228" priority="187" stopIfTrue="1">
      <formula>OR($D50=0,$D50=2,$D50=3,$D50=4)</formula>
    </cfRule>
  </conditionalFormatting>
  <conditionalFormatting sqref="E53">
    <cfRule type="expression" dxfId="227" priority="160" stopIfTrue="1">
      <formula>$D53=1</formula>
    </cfRule>
    <cfRule type="expression" dxfId="226" priority="161" stopIfTrue="1">
      <formula>OR($D53=0,$D53=2,$D53=3,$D53=4)</formula>
    </cfRule>
  </conditionalFormatting>
  <conditionalFormatting sqref="C53:D53 F53:G53">
    <cfRule type="expression" dxfId="225" priority="163" stopIfTrue="1">
      <formula>$D53=1</formula>
    </cfRule>
  </conditionalFormatting>
  <conditionalFormatting sqref="C53:D53">
    <cfRule type="expression" dxfId="224" priority="164" stopIfTrue="1">
      <formula>OR($D53=0,$D53=2,$D53=3,$D53=4)</formula>
    </cfRule>
  </conditionalFormatting>
  <conditionalFormatting sqref="F53:H53">
    <cfRule type="expression" dxfId="223" priority="165" stopIfTrue="1">
      <formula>OR($D53=0,$D53=2,$D53=3,$D53=4)</formula>
    </cfRule>
  </conditionalFormatting>
  <conditionalFormatting sqref="H53">
    <cfRule type="expression" dxfId="222" priority="162" stopIfTrue="1">
      <formula>$D53=1</formula>
    </cfRule>
  </conditionalFormatting>
  <conditionalFormatting sqref="H53">
    <cfRule type="expression" dxfId="221" priority="166" stopIfTrue="1">
      <formula>AND(TIPOORCAMENTO="Licitado",$D53&lt;&gt;"L",$D53&lt;&gt;-1)</formula>
    </cfRule>
  </conditionalFormatting>
  <conditionalFormatting sqref="E46">
    <cfRule type="expression" dxfId="220" priority="144" stopIfTrue="1">
      <formula>$D46=1</formula>
    </cfRule>
    <cfRule type="expression" dxfId="219" priority="145" stopIfTrue="1">
      <formula>OR($D46=0,$D46=2,$D46=3,$D46=4)</formula>
    </cfRule>
  </conditionalFormatting>
  <conditionalFormatting sqref="B53">
    <cfRule type="expression" dxfId="218" priority="156" stopIfTrue="1">
      <formula>$D53=1</formula>
    </cfRule>
    <cfRule type="expression" dxfId="217" priority="157" stopIfTrue="1">
      <formula>OR($D53=0,$D53=2,$D53=3,$D53=4)</formula>
    </cfRule>
  </conditionalFormatting>
  <conditionalFormatting sqref="A53">
    <cfRule type="expression" dxfId="216" priority="154" stopIfTrue="1">
      <formula>$D53=1</formula>
    </cfRule>
    <cfRule type="expression" dxfId="215" priority="155" stopIfTrue="1">
      <formula>OR($D53=0,$D53=2,$D53=3,$D53=4)</formula>
    </cfRule>
  </conditionalFormatting>
  <conditionalFormatting sqref="C46:D46 F46:G46">
    <cfRule type="expression" dxfId="214" priority="147" stopIfTrue="1">
      <formula>$D46=1</formula>
    </cfRule>
  </conditionalFormatting>
  <conditionalFormatting sqref="C46:D46">
    <cfRule type="expression" dxfId="213" priority="148" stopIfTrue="1">
      <formula>OR($D46=0,$D46=2,$D46=3,$D46=4)</formula>
    </cfRule>
  </conditionalFormatting>
  <conditionalFormatting sqref="F46:H46">
    <cfRule type="expression" dxfId="212" priority="149" stopIfTrue="1">
      <formula>OR($D46=0,$D46=2,$D46=3,$D46=4)</formula>
    </cfRule>
  </conditionalFormatting>
  <conditionalFormatting sqref="H46">
    <cfRule type="expression" dxfId="211" priority="146" stopIfTrue="1">
      <formula>$D46=1</formula>
    </cfRule>
  </conditionalFormatting>
  <conditionalFormatting sqref="H46">
    <cfRule type="expression" dxfId="210" priority="150" stopIfTrue="1">
      <formula>AND(TIPOORCAMENTO="Licitado",$D46&lt;&gt;"L",$D46&lt;&gt;-1)</formula>
    </cfRule>
  </conditionalFormatting>
  <conditionalFormatting sqref="B46">
    <cfRule type="expression" dxfId="209" priority="140" stopIfTrue="1">
      <formula>$D46=1</formula>
    </cfRule>
    <cfRule type="expression" dxfId="208" priority="141" stopIfTrue="1">
      <formula>OR($D46=0,$D46=2,$D46=3,$D46=4)</formula>
    </cfRule>
  </conditionalFormatting>
  <conditionalFormatting sqref="A46">
    <cfRule type="expression" dxfId="207" priority="138" stopIfTrue="1">
      <formula>$D46=1</formula>
    </cfRule>
    <cfRule type="expression" dxfId="206" priority="139" stopIfTrue="1">
      <formula>OR($D46=0,$D46=2,$D46=3,$D46=4)</formula>
    </cfRule>
  </conditionalFormatting>
  <conditionalFormatting sqref="H10:I10">
    <cfRule type="expression" dxfId="205" priority="107" stopIfTrue="1">
      <formula>$D10=1</formula>
    </cfRule>
  </conditionalFormatting>
  <conditionalFormatting sqref="E9 A9 J9:K9">
    <cfRule type="expression" dxfId="204" priority="112" stopIfTrue="1">
      <formula>$C9=1</formula>
    </cfRule>
    <cfRule type="expression" dxfId="203" priority="113" stopIfTrue="1">
      <formula>OR($C9=0,$C9=2,$C9=3,$C9=4)</formula>
    </cfRule>
  </conditionalFormatting>
  <conditionalFormatting sqref="H9:I9">
    <cfRule type="expression" dxfId="202" priority="114" stopIfTrue="1">
      <formula>$C9=1</formula>
    </cfRule>
    <cfRule type="expression" dxfId="201" priority="115" stopIfTrue="1">
      <formula>OR($C9=0,$C9=2,$C9=3,$C9=4)</formula>
    </cfRule>
    <cfRule type="expression" dxfId="200" priority="116" stopIfTrue="1">
      <formula>AND(TIPOORCAMENTO="Licitado",$C9&lt;&gt;"L",$C9&lt;&gt;-1)</formula>
    </cfRule>
  </conditionalFormatting>
  <conditionalFormatting sqref="C9:D9 F9:G9">
    <cfRule type="expression" dxfId="199" priority="117" stopIfTrue="1">
      <formula>$C9=1</formula>
    </cfRule>
    <cfRule type="expression" dxfId="198" priority="118" stopIfTrue="1">
      <formula>OR($C9=0,$C9=2,$C9=3,$C9=4)</formula>
    </cfRule>
  </conditionalFormatting>
  <conditionalFormatting sqref="E10 A10">
    <cfRule type="expression" dxfId="197" priority="105" stopIfTrue="1">
      <formula>$D10=1</formula>
    </cfRule>
    <cfRule type="expression" dxfId="196" priority="106" stopIfTrue="1">
      <formula>OR($D10=0,$D10=2,$D10=3,$D10=4)</formula>
    </cfRule>
  </conditionalFormatting>
  <conditionalFormatting sqref="F10:G10 C10:D10">
    <cfRule type="expression" dxfId="195" priority="108" stopIfTrue="1">
      <formula>$D10=1</formula>
    </cfRule>
  </conditionalFormatting>
  <conditionalFormatting sqref="C10:D10">
    <cfRule type="expression" dxfId="194" priority="109" stopIfTrue="1">
      <formula>OR($D10=0,$D10=2,$D10=3,$D10=4)</formula>
    </cfRule>
  </conditionalFormatting>
  <conditionalFormatting sqref="F10:I10">
    <cfRule type="expression" dxfId="193" priority="110" stopIfTrue="1">
      <formula>OR($D10=0,$D10=2,$D10=3,$D10=4)</formula>
    </cfRule>
  </conditionalFormatting>
  <conditionalFormatting sqref="H10:I10">
    <cfRule type="expression" dxfId="192" priority="111" stopIfTrue="1">
      <formula>AND(TIPOORCAMENTO="Licitado",$D10&lt;&gt;"L",$D10&lt;&gt;-1)</formula>
    </cfRule>
  </conditionalFormatting>
  <conditionalFormatting sqref="J10:K10">
    <cfRule type="expression" dxfId="191" priority="103" stopIfTrue="1">
      <formula>$D10=1</formula>
    </cfRule>
    <cfRule type="expression" dxfId="190" priority="104" stopIfTrue="1">
      <formula>OR($D10=0,$D10=2,$D10=3,$D10=4)</formula>
    </cfRule>
  </conditionalFormatting>
  <conditionalFormatting sqref="B10">
    <cfRule type="expression" dxfId="189" priority="101" stopIfTrue="1">
      <formula>$D10=1</formula>
    </cfRule>
    <cfRule type="expression" dxfId="188" priority="102" stopIfTrue="1">
      <formula>OR($D10=0,$D10=2,$D10=3,$D10=4)</formula>
    </cfRule>
  </conditionalFormatting>
  <conditionalFormatting sqref="B9">
    <cfRule type="expression" dxfId="187" priority="99" stopIfTrue="1">
      <formula>$C9=1</formula>
    </cfRule>
    <cfRule type="expression" dxfId="186" priority="100" stopIfTrue="1">
      <formula>OR($C9=0,$C9=2,$C9=3,$C9=4)</formula>
    </cfRule>
  </conditionalFormatting>
  <conditionalFormatting sqref="K21:K32">
    <cfRule type="expression" dxfId="185" priority="97" stopIfTrue="1">
      <formula>$D21=1</formula>
    </cfRule>
    <cfRule type="expression" dxfId="184" priority="98" stopIfTrue="1">
      <formula>OR($D21=0,$D21=2,$D21=3,$D21=4)</formula>
    </cfRule>
  </conditionalFormatting>
  <conditionalFormatting sqref="J21:J32">
    <cfRule type="expression" dxfId="183" priority="95" stopIfTrue="1">
      <formula>$D21=1</formula>
    </cfRule>
    <cfRule type="expression" dxfId="182" priority="96" stopIfTrue="1">
      <formula>OR($D21=0,$D21=2,$D21=3,$D21=4)</formula>
    </cfRule>
  </conditionalFormatting>
  <conditionalFormatting sqref="J36:J41">
    <cfRule type="expression" dxfId="181" priority="93" stopIfTrue="1">
      <formula>$D36=1</formula>
    </cfRule>
    <cfRule type="expression" dxfId="180" priority="94" stopIfTrue="1">
      <formula>OR($D36=0,$D36=2,$D36=3,$D36=4)</formula>
    </cfRule>
  </conditionalFormatting>
  <conditionalFormatting sqref="K36:K41">
    <cfRule type="expression" dxfId="179" priority="91" stopIfTrue="1">
      <formula>$D36=1</formula>
    </cfRule>
    <cfRule type="expression" dxfId="178" priority="92" stopIfTrue="1">
      <formula>OR($D36=0,$D36=2,$D36=3,$D36=4)</formula>
    </cfRule>
  </conditionalFormatting>
  <conditionalFormatting sqref="E34">
    <cfRule type="expression" dxfId="177" priority="84" stopIfTrue="1">
      <formula>$D34=1</formula>
    </cfRule>
    <cfRule type="expression" dxfId="176" priority="85" stopIfTrue="1">
      <formula>OR($D34=0,$D34=2,$D34=3,$D34=4)</formula>
    </cfRule>
  </conditionalFormatting>
  <conditionalFormatting sqref="C34:D34 F34:G34">
    <cfRule type="expression" dxfId="175" priority="87" stopIfTrue="1">
      <formula>$D34=1</formula>
    </cfRule>
  </conditionalFormatting>
  <conditionalFormatting sqref="C34:D34">
    <cfRule type="expression" dxfId="174" priority="88" stopIfTrue="1">
      <formula>OR($D34=0,$D34=2,$D34=3,$D34=4)</formula>
    </cfRule>
  </conditionalFormatting>
  <conditionalFormatting sqref="F34:H34">
    <cfRule type="expression" dxfId="173" priority="89" stopIfTrue="1">
      <formula>OR($D34=0,$D34=2,$D34=3,$D34=4)</formula>
    </cfRule>
  </conditionalFormatting>
  <conditionalFormatting sqref="H34">
    <cfRule type="expression" dxfId="172" priority="86" stopIfTrue="1">
      <formula>$D34=1</formula>
    </cfRule>
  </conditionalFormatting>
  <conditionalFormatting sqref="H34">
    <cfRule type="expression" dxfId="171" priority="90" stopIfTrue="1">
      <formula>AND(TIPOORCAMENTO="Licitado",$D34&lt;&gt;"L",$D34&lt;&gt;-1)</formula>
    </cfRule>
  </conditionalFormatting>
  <conditionalFormatting sqref="B34 B37 B40">
    <cfRule type="expression" dxfId="170" priority="82" stopIfTrue="1">
      <formula>$D34=1</formula>
    </cfRule>
    <cfRule type="expression" dxfId="169" priority="83" stopIfTrue="1">
      <formula>OR($D34=0,$D34=2,$D34=3,$D34=4)</formula>
    </cfRule>
  </conditionalFormatting>
  <conditionalFormatting sqref="A34">
    <cfRule type="expression" dxfId="168" priority="80" stopIfTrue="1">
      <formula>$D34=1</formula>
    </cfRule>
    <cfRule type="expression" dxfId="167" priority="81" stopIfTrue="1">
      <formula>OR($D34=0,$D34=2,$D34=3,$D34=4)</formula>
    </cfRule>
  </conditionalFormatting>
  <conditionalFormatting sqref="I34">
    <cfRule type="expression" dxfId="166" priority="78" stopIfTrue="1">
      <formula>OR($D34=0,$D34=2,$D34=3,$D34=4)</formula>
    </cfRule>
  </conditionalFormatting>
  <conditionalFormatting sqref="I34">
    <cfRule type="expression" dxfId="165" priority="77" stopIfTrue="1">
      <formula>$D34=1</formula>
    </cfRule>
  </conditionalFormatting>
  <conditionalFormatting sqref="I34">
    <cfRule type="expression" dxfId="164" priority="79" stopIfTrue="1">
      <formula>AND(TIPOORCAMENTO="Licitado",$D34&lt;&gt;"L",$D34&lt;&gt;-1)</formula>
    </cfRule>
  </conditionalFormatting>
  <conditionalFormatting sqref="K34">
    <cfRule type="expression" dxfId="163" priority="75" stopIfTrue="1">
      <formula>$D34=1</formula>
    </cfRule>
    <cfRule type="expression" dxfId="162" priority="76" stopIfTrue="1">
      <formula>OR($D34=0,$D34=2,$D34=3,$D34=4)</formula>
    </cfRule>
  </conditionalFormatting>
  <conditionalFormatting sqref="J34">
    <cfRule type="expression" dxfId="161" priority="73" stopIfTrue="1">
      <formula>$D34=1</formula>
    </cfRule>
    <cfRule type="expression" dxfId="160" priority="74" stopIfTrue="1">
      <formula>OR($D34=0,$D34=2,$D34=3,$D34=4)</formula>
    </cfRule>
  </conditionalFormatting>
  <conditionalFormatting sqref="E35">
    <cfRule type="expression" dxfId="159" priority="66" stopIfTrue="1">
      <formula>$D35=1</formula>
    </cfRule>
    <cfRule type="expression" dxfId="158" priority="67" stopIfTrue="1">
      <formula>OR($D35=0,$D35=2,$D35=3,$D35=4)</formula>
    </cfRule>
  </conditionalFormatting>
  <conditionalFormatting sqref="C35:D35 F35:G35">
    <cfRule type="expression" dxfId="157" priority="69" stopIfTrue="1">
      <formula>$D35=1</formula>
    </cfRule>
  </conditionalFormatting>
  <conditionalFormatting sqref="C35:D35">
    <cfRule type="expression" dxfId="156" priority="70" stopIfTrue="1">
      <formula>OR($D35=0,$D35=2,$D35=3,$D35=4)</formula>
    </cfRule>
  </conditionalFormatting>
  <conditionalFormatting sqref="F35:H35">
    <cfRule type="expression" dxfId="155" priority="71" stopIfTrue="1">
      <formula>OR($D35=0,$D35=2,$D35=3,$D35=4)</formula>
    </cfRule>
  </conditionalFormatting>
  <conditionalFormatting sqref="H35">
    <cfRule type="expression" dxfId="154" priority="68" stopIfTrue="1">
      <formula>$D35=1</formula>
    </cfRule>
  </conditionalFormatting>
  <conditionalFormatting sqref="H35">
    <cfRule type="expression" dxfId="153" priority="72" stopIfTrue="1">
      <formula>AND(TIPOORCAMENTO="Licitado",$D35&lt;&gt;"L",$D35&lt;&gt;-1)</formula>
    </cfRule>
  </conditionalFormatting>
  <conditionalFormatting sqref="B35 B38 B41">
    <cfRule type="expression" dxfId="152" priority="64" stopIfTrue="1">
      <formula>$D35=1</formula>
    </cfRule>
    <cfRule type="expression" dxfId="151" priority="65" stopIfTrue="1">
      <formula>OR($D35=0,$D35=2,$D35=3,$D35=4)</formula>
    </cfRule>
  </conditionalFormatting>
  <conditionalFormatting sqref="A35">
    <cfRule type="expression" dxfId="150" priority="62" stopIfTrue="1">
      <formula>$D35=1</formula>
    </cfRule>
    <cfRule type="expression" dxfId="149" priority="63" stopIfTrue="1">
      <formula>OR($D35=0,$D35=2,$D35=3,$D35=4)</formula>
    </cfRule>
  </conditionalFormatting>
  <conditionalFormatting sqref="I35">
    <cfRule type="expression" dxfId="148" priority="60" stopIfTrue="1">
      <formula>OR($D35=0,$D35=2,$D35=3,$D35=4)</formula>
    </cfRule>
  </conditionalFormatting>
  <conditionalFormatting sqref="I35">
    <cfRule type="expression" dxfId="147" priority="59" stopIfTrue="1">
      <formula>$D35=1</formula>
    </cfRule>
  </conditionalFormatting>
  <conditionalFormatting sqref="I35">
    <cfRule type="expression" dxfId="146" priority="61" stopIfTrue="1">
      <formula>AND(TIPOORCAMENTO="Licitado",$D35&lt;&gt;"L",$D35&lt;&gt;-1)</formula>
    </cfRule>
  </conditionalFormatting>
  <conditionalFormatting sqref="K35">
    <cfRule type="expression" dxfId="145" priority="57" stopIfTrue="1">
      <formula>$D35=1</formula>
    </cfRule>
    <cfRule type="expression" dxfId="144" priority="58" stopIfTrue="1">
      <formula>OR($D35=0,$D35=2,$D35=3,$D35=4)</formula>
    </cfRule>
  </conditionalFormatting>
  <conditionalFormatting sqref="J35">
    <cfRule type="expression" dxfId="143" priority="55" stopIfTrue="1">
      <formula>$D35=1</formula>
    </cfRule>
    <cfRule type="expression" dxfId="142" priority="56" stopIfTrue="1">
      <formula>OR($D35=0,$D35=2,$D35=3,$D35=4)</formula>
    </cfRule>
  </conditionalFormatting>
  <conditionalFormatting sqref="E33 A33">
    <cfRule type="expression" dxfId="141" priority="48" stopIfTrue="1">
      <formula>$D33=1</formula>
    </cfRule>
    <cfRule type="expression" dxfId="140" priority="49" stopIfTrue="1">
      <formula>OR($D33=0,$D33=2,$D33=3,$D33=4)</formula>
    </cfRule>
  </conditionalFormatting>
  <conditionalFormatting sqref="F33:G33 C33:D33">
    <cfRule type="expression" dxfId="139" priority="51" stopIfTrue="1">
      <formula>$D33=1</formula>
    </cfRule>
  </conditionalFormatting>
  <conditionalFormatting sqref="C33:D33">
    <cfRule type="expression" dxfId="138" priority="52" stopIfTrue="1">
      <formula>OR($D33=0,$D33=2,$D33=3,$D33=4)</formula>
    </cfRule>
  </conditionalFormatting>
  <conditionalFormatting sqref="F33:I33">
    <cfRule type="expression" dxfId="137" priority="53" stopIfTrue="1">
      <formula>OR($D33=0,$D33=2,$D33=3,$D33=4)</formula>
    </cfRule>
  </conditionalFormatting>
  <conditionalFormatting sqref="H33:I33">
    <cfRule type="expression" dxfId="136" priority="50" stopIfTrue="1">
      <formula>$D33=1</formula>
    </cfRule>
  </conditionalFormatting>
  <conditionalFormatting sqref="H33:I33">
    <cfRule type="expression" dxfId="135" priority="54" stopIfTrue="1">
      <formula>AND(TIPOORCAMENTO="Licitado",$D33&lt;&gt;"L",$D33&lt;&gt;-1)</formula>
    </cfRule>
  </conditionalFormatting>
  <conditionalFormatting sqref="J33:K33">
    <cfRule type="expression" dxfId="134" priority="46" stopIfTrue="1">
      <formula>$D33=1</formula>
    </cfRule>
    <cfRule type="expression" dxfId="133" priority="47" stopIfTrue="1">
      <formula>OR($D33=0,$D33=2,$D33=3,$D33=4)</formula>
    </cfRule>
  </conditionalFormatting>
  <conditionalFormatting sqref="B33">
    <cfRule type="expression" dxfId="132" priority="44" stopIfTrue="1">
      <formula>$D33=1</formula>
    </cfRule>
    <cfRule type="expression" dxfId="131" priority="45" stopIfTrue="1">
      <formula>OR($D33=0,$D33=2,$D33=3,$D33=4)</formula>
    </cfRule>
  </conditionalFormatting>
  <conditionalFormatting sqref="J43">
    <cfRule type="expression" dxfId="130" priority="42" stopIfTrue="1">
      <formula>$D43=1</formula>
    </cfRule>
    <cfRule type="expression" dxfId="129" priority="43" stopIfTrue="1">
      <formula>OR($D43=0,$D43=2,$D43=3,$D43=4)</formula>
    </cfRule>
  </conditionalFormatting>
  <conditionalFormatting sqref="K43">
    <cfRule type="expression" dxfId="128" priority="40" stopIfTrue="1">
      <formula>$D43=1</formula>
    </cfRule>
    <cfRule type="expression" dxfId="127" priority="41" stopIfTrue="1">
      <formula>OR($D43=0,$D43=2,$D43=3,$D43=4)</formula>
    </cfRule>
  </conditionalFormatting>
  <conditionalFormatting sqref="I37:I41">
    <cfRule type="expression" dxfId="126" priority="38" stopIfTrue="1">
      <formula>OR($D37=0,$D37=2,$D37=3,$D37=4)</formula>
    </cfRule>
  </conditionalFormatting>
  <conditionalFormatting sqref="I37:I41">
    <cfRule type="expression" dxfId="125" priority="37" stopIfTrue="1">
      <formula>$D37=1</formula>
    </cfRule>
  </conditionalFormatting>
  <conditionalFormatting sqref="I37:I41">
    <cfRule type="expression" dxfId="124" priority="39" stopIfTrue="1">
      <formula>AND(TIPOORCAMENTO="Licitado",$D37&lt;&gt;"L",$D37&lt;&gt;-1)</formula>
    </cfRule>
  </conditionalFormatting>
  <conditionalFormatting sqref="I36">
    <cfRule type="expression" dxfId="123" priority="35" stopIfTrue="1">
      <formula>OR($D36=0,$D36=2,$D36=3,$D36=4)</formula>
    </cfRule>
  </conditionalFormatting>
  <conditionalFormatting sqref="I36">
    <cfRule type="expression" dxfId="122" priority="34" stopIfTrue="1">
      <formula>$D36=1</formula>
    </cfRule>
  </conditionalFormatting>
  <conditionalFormatting sqref="I36">
    <cfRule type="expression" dxfId="121" priority="36" stopIfTrue="1">
      <formula>AND(TIPOORCAMENTO="Licitado",$D36&lt;&gt;"L",$D36&lt;&gt;-1)</formula>
    </cfRule>
  </conditionalFormatting>
  <conditionalFormatting sqref="I43">
    <cfRule type="expression" dxfId="120" priority="32" stopIfTrue="1">
      <formula>OR($D43=0,$D43=2,$D43=3,$D43=4)</formula>
    </cfRule>
  </conditionalFormatting>
  <conditionalFormatting sqref="I43">
    <cfRule type="expression" dxfId="119" priority="31" stopIfTrue="1">
      <formula>$D43=1</formula>
    </cfRule>
  </conditionalFormatting>
  <conditionalFormatting sqref="I43">
    <cfRule type="expression" dxfId="118" priority="33" stopIfTrue="1">
      <formula>AND(TIPOORCAMENTO="Licitado",$D43&lt;&gt;"L",$D43&lt;&gt;-1)</formula>
    </cfRule>
  </conditionalFormatting>
  <conditionalFormatting sqref="I46:I53">
    <cfRule type="expression" dxfId="117" priority="29" stopIfTrue="1">
      <formula>OR($D46=0,$D46=2,$D46=3,$D46=4)</formula>
    </cfRule>
  </conditionalFormatting>
  <conditionalFormatting sqref="I46:I53">
    <cfRule type="expression" dxfId="116" priority="28" stopIfTrue="1">
      <formula>$D46=1</formula>
    </cfRule>
  </conditionalFormatting>
  <conditionalFormatting sqref="I46:I53">
    <cfRule type="expression" dxfId="115" priority="30" stopIfTrue="1">
      <formula>AND(TIPOORCAMENTO="Licitado",$D46&lt;&gt;"L",$D46&lt;&gt;-1)</formula>
    </cfRule>
  </conditionalFormatting>
  <conditionalFormatting sqref="E44 A44 J44:K44">
    <cfRule type="expression" dxfId="114" priority="21" stopIfTrue="1">
      <formula>$C44=1</formula>
    </cfRule>
    <cfRule type="expression" dxfId="113" priority="22" stopIfTrue="1">
      <formula>OR($C44=0,$C44=2,$C44=3,$C44=4)</formula>
    </cfRule>
  </conditionalFormatting>
  <conditionalFormatting sqref="H44:I44">
    <cfRule type="expression" dxfId="112" priority="23" stopIfTrue="1">
      <formula>$C44=1</formula>
    </cfRule>
    <cfRule type="expression" dxfId="111" priority="24" stopIfTrue="1">
      <formula>OR($C44=0,$C44=2,$C44=3,$C44=4)</formula>
    </cfRule>
    <cfRule type="expression" dxfId="110" priority="25" stopIfTrue="1">
      <formula>AND(TIPOORCAMENTO="Licitado",$C44&lt;&gt;"L",$C44&lt;&gt;-1)</formula>
    </cfRule>
  </conditionalFormatting>
  <conditionalFormatting sqref="C44:D44 F44:G44">
    <cfRule type="expression" dxfId="109" priority="26" stopIfTrue="1">
      <formula>$C44=1</formula>
    </cfRule>
    <cfRule type="expression" dxfId="108" priority="27" stopIfTrue="1">
      <formula>OR($C44=0,$C44=2,$C44=3,$C44=4)</formula>
    </cfRule>
  </conditionalFormatting>
  <conditionalFormatting sqref="B44">
    <cfRule type="expression" dxfId="107" priority="19" stopIfTrue="1">
      <formula>$C44=1</formula>
    </cfRule>
    <cfRule type="expression" dxfId="106" priority="20" stopIfTrue="1">
      <formula>OR($C44=0,$C44=2,$C44=3,$C44=4)</formula>
    </cfRule>
  </conditionalFormatting>
  <conditionalFormatting sqref="E45">
    <cfRule type="expression" dxfId="105" priority="17" stopIfTrue="1">
      <formula>$D45=1</formula>
    </cfRule>
    <cfRule type="expression" dxfId="104" priority="18" stopIfTrue="1">
      <formula>OR($D45=0,$D45=2,$D45=3,$D45=4)</formula>
    </cfRule>
  </conditionalFormatting>
  <conditionalFormatting sqref="J46:J53">
    <cfRule type="expression" dxfId="103" priority="15" stopIfTrue="1">
      <formula>$D46=1</formula>
    </cfRule>
    <cfRule type="expression" dxfId="102" priority="16" stopIfTrue="1">
      <formula>OR($D46=0,$D46=2,$D46=3,$D46=4)</formula>
    </cfRule>
  </conditionalFormatting>
  <conditionalFormatting sqref="K46:K53">
    <cfRule type="expression" dxfId="101" priority="13" stopIfTrue="1">
      <formula>$D46=1</formula>
    </cfRule>
    <cfRule type="expression" dxfId="100" priority="14" stopIfTrue="1">
      <formula>OR($D46=0,$D46=2,$D46=3,$D46=4)</formula>
    </cfRule>
  </conditionalFormatting>
  <conditionalFormatting sqref="E8">
    <cfRule type="expression" dxfId="99" priority="9" stopIfTrue="1">
      <formula>$C8=1</formula>
    </cfRule>
    <cfRule type="expression" dxfId="98" priority="10" stopIfTrue="1">
      <formula>OR($C8=0,$C8=2,$C8=3,$C8=4)</formula>
    </cfRule>
  </conditionalFormatting>
  <conditionalFormatting sqref="D8">
    <cfRule type="expression" dxfId="97" priority="7" stopIfTrue="1">
      <formula>$C8=1</formula>
    </cfRule>
    <cfRule type="expression" dxfId="96" priority="8" stopIfTrue="1">
      <formula>OR($C8=0,$C8=2,$C8=3,$C8=4)</formula>
    </cfRule>
  </conditionalFormatting>
  <conditionalFormatting sqref="A8:C8">
    <cfRule type="expression" dxfId="95" priority="5" stopIfTrue="1">
      <formula>$C8=1</formula>
    </cfRule>
    <cfRule type="expression" dxfId="94" priority="6" stopIfTrue="1">
      <formula>OR($C8=0,$C8=2,$C8=3,$C8=4)</formula>
    </cfRule>
  </conditionalFormatting>
  <dataValidations disablePrompts="1" count="5">
    <dataValidation type="list" errorStyle="warning" allowBlank="1" showErrorMessage="1" errorTitle="Aviso BDI" error="Selecione um dos 3 BDI da lista._x000a__x000a_Caso tenha mais de 3 BDI nesta Planilha Orçamentária digite apenas valor percentual." sqref="I34:I41 I43 I46:I53 I8:I32">
      <mc:AlternateContent xmlns:x12ac="http://schemas.microsoft.com/office/spreadsheetml/2011/1/ac" xmlns:mc="http://schemas.openxmlformats.org/markup-compatibility/2006">
        <mc:Choice Requires="x12ac">
          <x12ac:list>BDI 1,BDI 2,BDI 3,"0,00%"</x12ac:list>
        </mc:Choice>
        <mc:Fallback>
          <formula1>"BDI 1,BDI 2,BDI 3,0,00%"</formula1>
        </mc:Fallback>
      </mc:AlternateContent>
      <formula2>0</formula2>
    </dataValidation>
    <dataValidation allowBlank="1" showInputMessage="1" showErrorMessage="1" prompt="Para Orçamento Proposto, o Preço Unitário é resultado do produto do Custo Unitário pelo BDI._x000a_Para Orçamento Licitado, deve ser preenchido na Coluna AL." sqref="J34:J41 J43 J46:J53 J8:J32"/>
    <dataValidation type="decimal" operator="greaterThan" allowBlank="1" showErrorMessage="1" error="Apenas números decimais maiores que zero." sqref="H8:H29">
      <formula1>0</formula1>
      <formula2>0</formula2>
    </dataValidation>
    <dataValidation type="list" allowBlank="1" sqref="C8:C29">
      <formula1>"SINAPI,SINAPI-I,SICRO,Composição,Cotação"</formula1>
      <formula2>0</formula2>
    </dataValidation>
    <dataValidation allowBlank="1" showInputMessage="1" showErrorMessage="1" prompt="A entrada de quantidades é feita na coluna AJ se acompanhamento por BM, ou na aba &quot;Memória de Cálculo/PLQ&quot; se acompanhamento por PLE." sqref="G8:G29"/>
  </dataValidations>
  <pageMargins left="0.55118110236220474" right="0.35433070866141736" top="0.39370078740157483" bottom="0.23622047244094491" header="0.19685039370078741" footer="0.15748031496062992"/>
  <pageSetup paperSize="9" scale="63" orientation="landscape" r:id="rId1"/>
  <rowBreaks count="1" manualBreakCount="1">
    <brk id="32" max="10" man="1"/>
  </rowBreaks>
  <ignoredErrors>
    <ignoredError sqref="J33:K41 K20 J17:K19 J21:K21 J20 K42 K16 K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topLeftCell="A10" workbookViewId="0">
      <selection activeCell="B48" sqref="B48"/>
    </sheetView>
  </sheetViews>
  <sheetFormatPr defaultRowHeight="15" x14ac:dyDescent="0.25"/>
  <cols>
    <col min="2" max="2" width="7.28515625" customWidth="1"/>
    <col min="3" max="3" width="6.5703125" customWidth="1"/>
    <col min="4" max="4" width="8.7109375" customWidth="1"/>
    <col min="5" max="5" width="10.140625" customWidth="1"/>
    <col min="6" max="6" width="26.7109375" customWidth="1"/>
    <col min="7" max="7" width="11.85546875" customWidth="1"/>
    <col min="8" max="8" width="12.85546875" customWidth="1"/>
    <col min="9" max="9" width="12.7109375" customWidth="1"/>
    <col min="10" max="10" width="13.5703125" customWidth="1"/>
    <col min="11" max="11" width="13.28515625" bestFit="1" customWidth="1"/>
    <col min="12" max="12" width="12.7109375" customWidth="1"/>
  </cols>
  <sheetData>
    <row r="1" spans="2:14" ht="38.25" customHeight="1" x14ac:dyDescent="0.25">
      <c r="B1" s="178" t="s">
        <v>0</v>
      </c>
      <c r="C1" s="179"/>
      <c r="D1" s="179"/>
      <c r="E1" s="179"/>
      <c r="F1" s="179"/>
      <c r="G1" s="179"/>
      <c r="H1" s="179"/>
      <c r="I1" s="179"/>
      <c r="J1" s="179"/>
      <c r="K1" s="180"/>
      <c r="L1" s="101"/>
      <c r="M1" s="39"/>
      <c r="N1" s="39"/>
    </row>
    <row r="2" spans="2:14" ht="15.75" x14ac:dyDescent="0.25">
      <c r="B2" s="2" t="s">
        <v>1</v>
      </c>
      <c r="C2" s="42"/>
      <c r="D2" s="25"/>
      <c r="E2" s="25"/>
      <c r="F2" s="25"/>
      <c r="H2" s="25"/>
      <c r="K2" s="26"/>
      <c r="L2" s="101"/>
      <c r="M2" s="25"/>
      <c r="N2" s="25"/>
    </row>
    <row r="3" spans="2:14" ht="22.5" customHeight="1" x14ac:dyDescent="0.25">
      <c r="B3" s="198" t="s">
        <v>202</v>
      </c>
      <c r="C3" s="184"/>
      <c r="D3" s="184"/>
      <c r="E3" s="184"/>
      <c r="F3" s="184"/>
      <c r="G3" s="184"/>
      <c r="H3" s="184"/>
      <c r="I3" s="184"/>
      <c r="J3" s="184"/>
      <c r="K3" s="26"/>
      <c r="L3" s="101"/>
      <c r="M3" s="25"/>
      <c r="N3" s="25"/>
    </row>
    <row r="4" spans="2:14" ht="15.75" x14ac:dyDescent="0.25">
      <c r="B4" s="198"/>
      <c r="C4" s="184"/>
      <c r="D4" s="184"/>
      <c r="E4" s="184"/>
      <c r="F4" s="184"/>
      <c r="G4" s="184"/>
      <c r="H4" s="184"/>
      <c r="I4" s="184"/>
      <c r="J4" s="184"/>
      <c r="K4" s="26"/>
      <c r="L4" s="101"/>
      <c r="M4" s="25"/>
      <c r="N4" s="25"/>
    </row>
    <row r="5" spans="2:14" x14ac:dyDescent="0.25">
      <c r="B5" s="2" t="s">
        <v>2</v>
      </c>
      <c r="C5" s="42"/>
      <c r="K5" s="3"/>
      <c r="L5" s="42"/>
    </row>
    <row r="6" spans="2:14" ht="25.5" customHeight="1" thickBot="1" x14ac:dyDescent="0.3">
      <c r="B6" s="185" t="s">
        <v>91</v>
      </c>
      <c r="C6" s="186"/>
      <c r="D6" s="186"/>
      <c r="E6" s="186"/>
      <c r="F6" s="186"/>
      <c r="G6" s="186"/>
      <c r="H6" s="186"/>
      <c r="I6" s="186"/>
      <c r="J6" s="186"/>
      <c r="K6" s="187"/>
      <c r="L6" s="97"/>
    </row>
    <row r="7" spans="2:14" x14ac:dyDescent="0.25">
      <c r="B7" s="188" t="s">
        <v>189</v>
      </c>
      <c r="C7" s="196" t="s">
        <v>47</v>
      </c>
      <c r="D7" s="196" t="s">
        <v>48</v>
      </c>
      <c r="E7" s="196"/>
      <c r="F7" s="196"/>
      <c r="G7" s="190" t="s">
        <v>51</v>
      </c>
      <c r="H7" s="192" t="s">
        <v>52</v>
      </c>
      <c r="I7" s="194">
        <v>1</v>
      </c>
      <c r="J7" s="194">
        <v>2</v>
      </c>
      <c r="K7" s="205">
        <v>3</v>
      </c>
      <c r="L7" s="102"/>
    </row>
    <row r="8" spans="2:14" ht="15.75" thickBot="1" x14ac:dyDescent="0.3">
      <c r="B8" s="189"/>
      <c r="C8" s="197"/>
      <c r="D8" s="197"/>
      <c r="E8" s="197"/>
      <c r="F8" s="197"/>
      <c r="G8" s="191"/>
      <c r="H8" s="193"/>
      <c r="I8" s="195"/>
      <c r="J8" s="195"/>
      <c r="K8" s="206"/>
      <c r="L8" s="102"/>
    </row>
    <row r="9" spans="2:14" ht="30.75" customHeight="1" x14ac:dyDescent="0.25">
      <c r="B9" s="147" t="s">
        <v>49</v>
      </c>
      <c r="C9" s="148"/>
      <c r="D9" s="210" t="str">
        <f>orçamento!E9</f>
        <v>SERVIÇOS REMANESCENTES DO CONTRATO ORIGINAL (Contrato de Repasse 923551/2021 CEF)</v>
      </c>
      <c r="E9" s="211"/>
      <c r="F9" s="212"/>
      <c r="G9" s="149">
        <f>orçamento!K9</f>
        <v>927515.03</v>
      </c>
      <c r="H9" s="150"/>
      <c r="I9" s="151"/>
      <c r="J9" s="151"/>
      <c r="K9" s="152"/>
      <c r="L9" s="102"/>
    </row>
    <row r="10" spans="2:14" x14ac:dyDescent="0.25">
      <c r="B10" s="140"/>
      <c r="C10" s="141"/>
      <c r="D10" s="144" t="s">
        <v>50</v>
      </c>
      <c r="E10" s="144"/>
      <c r="F10" s="144"/>
      <c r="G10" s="142"/>
      <c r="H10" s="143"/>
      <c r="I10" s="145"/>
      <c r="J10" s="145"/>
      <c r="K10" s="146"/>
      <c r="L10" s="102"/>
    </row>
    <row r="11" spans="2:14" x14ac:dyDescent="0.25">
      <c r="B11" s="172" t="s">
        <v>49</v>
      </c>
      <c r="C11" s="112" t="s">
        <v>79</v>
      </c>
      <c r="D11" s="113" t="str">
        <f>orçamento!E10</f>
        <v>SERVIÇOS PRELIMINARES</v>
      </c>
      <c r="E11" s="113"/>
      <c r="F11" s="113"/>
      <c r="G11" s="114">
        <f>orçamento!K10</f>
        <v>7171.5000000000009</v>
      </c>
      <c r="H11" s="107" t="s">
        <v>53</v>
      </c>
      <c r="I11" s="115">
        <v>1</v>
      </c>
      <c r="J11" s="115"/>
      <c r="K11" s="133"/>
      <c r="L11" s="102"/>
    </row>
    <row r="12" spans="2:14" x14ac:dyDescent="0.25">
      <c r="B12" s="104"/>
      <c r="C12" s="108"/>
      <c r="D12" s="109" t="s">
        <v>50</v>
      </c>
      <c r="E12" s="109"/>
      <c r="F12" s="109"/>
      <c r="G12" s="110"/>
      <c r="H12" s="107" t="s">
        <v>200</v>
      </c>
      <c r="I12" s="116">
        <f>I11*G11</f>
        <v>7171.5000000000009</v>
      </c>
      <c r="J12" s="111"/>
      <c r="K12" s="134"/>
      <c r="L12" s="102"/>
    </row>
    <row r="13" spans="2:14" x14ac:dyDescent="0.25">
      <c r="B13" s="172" t="s">
        <v>49</v>
      </c>
      <c r="C13" s="112" t="s">
        <v>81</v>
      </c>
      <c r="D13" s="113" t="str">
        <f>orçamento!E14</f>
        <v>ADMINISTRAÇÃO DE OBRA</v>
      </c>
      <c r="E13" s="113"/>
      <c r="F13" s="113"/>
      <c r="G13" s="114">
        <f>orçamento!K14</f>
        <v>8086.81</v>
      </c>
      <c r="H13" s="107" t="s">
        <v>53</v>
      </c>
      <c r="I13" s="115">
        <v>0.3</v>
      </c>
      <c r="J13" s="115">
        <v>0.3</v>
      </c>
      <c r="K13" s="133">
        <v>0.4</v>
      </c>
      <c r="L13" s="102"/>
    </row>
    <row r="14" spans="2:14" x14ac:dyDescent="0.25">
      <c r="B14" s="104"/>
      <c r="C14" s="108"/>
      <c r="D14" s="109" t="s">
        <v>50</v>
      </c>
      <c r="E14" s="109"/>
      <c r="F14" s="109"/>
      <c r="G14" s="110"/>
      <c r="H14" s="107" t="s">
        <v>200</v>
      </c>
      <c r="I14" s="116">
        <f>I13*G13</f>
        <v>2426.0430000000001</v>
      </c>
      <c r="J14" s="116">
        <f>J13*G13</f>
        <v>2426.0430000000001</v>
      </c>
      <c r="K14" s="135">
        <f>K13*G13</f>
        <v>3234.7240000000002</v>
      </c>
      <c r="L14" s="102"/>
    </row>
    <row r="15" spans="2:14" x14ac:dyDescent="0.25">
      <c r="B15" s="172" t="s">
        <v>49</v>
      </c>
      <c r="C15" s="112" t="s">
        <v>86</v>
      </c>
      <c r="D15" s="113" t="str">
        <f>orçamento!E16</f>
        <v>DRENAGEM</v>
      </c>
      <c r="E15" s="113"/>
      <c r="F15" s="113"/>
      <c r="G15" s="114">
        <f>orçamento!K16</f>
        <v>172622.14</v>
      </c>
      <c r="H15" s="107" t="s">
        <v>53</v>
      </c>
      <c r="I15" s="115"/>
      <c r="J15" s="115"/>
      <c r="K15" s="133">
        <v>1</v>
      </c>
      <c r="L15" s="102"/>
    </row>
    <row r="16" spans="2:14" x14ac:dyDescent="0.25">
      <c r="B16" s="104"/>
      <c r="C16" s="108"/>
      <c r="D16" s="109" t="s">
        <v>50</v>
      </c>
      <c r="E16" s="109"/>
      <c r="F16" s="109"/>
      <c r="G16" s="110"/>
      <c r="H16" s="107" t="s">
        <v>200</v>
      </c>
      <c r="I16" s="116"/>
      <c r="J16" s="116"/>
      <c r="K16" s="135">
        <f>K15*G15</f>
        <v>172622.14</v>
      </c>
      <c r="L16" s="102"/>
    </row>
    <row r="17" spans="2:12" x14ac:dyDescent="0.25">
      <c r="B17" s="172" t="s">
        <v>49</v>
      </c>
      <c r="C17" s="112" t="s">
        <v>87</v>
      </c>
      <c r="D17" s="113" t="str">
        <f>orçamento!E20</f>
        <v>PAVIMENTAÇÃO</v>
      </c>
      <c r="E17" s="113"/>
      <c r="F17" s="113"/>
      <c r="G17" s="114">
        <f>orçamento!K20</f>
        <v>681824.25</v>
      </c>
      <c r="H17" s="107" t="s">
        <v>53</v>
      </c>
      <c r="I17" s="115">
        <v>0.5</v>
      </c>
      <c r="J17" s="115">
        <v>0.5</v>
      </c>
      <c r="K17" s="133"/>
      <c r="L17" s="102"/>
    </row>
    <row r="18" spans="2:12" ht="12.75" customHeight="1" x14ac:dyDescent="0.25">
      <c r="B18" s="104"/>
      <c r="C18" s="108"/>
      <c r="D18" s="109" t="s">
        <v>50</v>
      </c>
      <c r="E18" s="109"/>
      <c r="F18" s="109"/>
      <c r="G18" s="110"/>
      <c r="H18" s="107" t="s">
        <v>200</v>
      </c>
      <c r="I18" s="116">
        <f>I17*G17</f>
        <v>340912.125</v>
      </c>
      <c r="J18" s="116">
        <f>J17*G17</f>
        <v>340912.125</v>
      </c>
      <c r="K18" s="135"/>
      <c r="L18" s="102"/>
    </row>
    <row r="19" spans="2:12" hidden="1" x14ac:dyDescent="0.25">
      <c r="B19" s="105" t="s">
        <v>49</v>
      </c>
      <c r="C19" s="112" t="s">
        <v>88</v>
      </c>
      <c r="D19" s="113" t="str">
        <f>orçamento!E33</f>
        <v>SINALIZAÇÃO</v>
      </c>
      <c r="E19" s="113"/>
      <c r="F19" s="113"/>
      <c r="G19" s="114">
        <f>orçamento!K33</f>
        <v>53197.149999999994</v>
      </c>
      <c r="H19" s="107" t="s">
        <v>53</v>
      </c>
      <c r="I19" s="115"/>
      <c r="J19" s="115"/>
      <c r="K19" s="133">
        <v>1</v>
      </c>
      <c r="L19" s="102"/>
    </row>
    <row r="20" spans="2:12" hidden="1" x14ac:dyDescent="0.25">
      <c r="B20" s="104"/>
      <c r="C20" s="108"/>
      <c r="D20" s="109" t="s">
        <v>50</v>
      </c>
      <c r="E20" s="109"/>
      <c r="F20" s="109"/>
      <c r="G20" s="110"/>
      <c r="H20" s="107" t="s">
        <v>200</v>
      </c>
      <c r="I20" s="116"/>
      <c r="J20" s="116"/>
      <c r="K20" s="135">
        <f>K19*G19</f>
        <v>53197.149999999994</v>
      </c>
      <c r="L20" s="102"/>
    </row>
    <row r="21" spans="2:12" x14ac:dyDescent="0.25">
      <c r="B21" s="172" t="s">
        <v>49</v>
      </c>
      <c r="C21" s="112" t="s">
        <v>89</v>
      </c>
      <c r="D21" s="113" t="str">
        <f>orçamento!E42</f>
        <v>DESMOBILIZAÇÃO</v>
      </c>
      <c r="E21" s="113"/>
      <c r="F21" s="113"/>
      <c r="G21" s="114">
        <f>orçamento!K42</f>
        <v>4613.18</v>
      </c>
      <c r="H21" s="107" t="s">
        <v>53</v>
      </c>
      <c r="I21" s="115"/>
      <c r="J21" s="115"/>
      <c r="K21" s="133">
        <v>1</v>
      </c>
      <c r="L21" s="102"/>
    </row>
    <row r="22" spans="2:12" x14ac:dyDescent="0.25">
      <c r="B22" s="106"/>
      <c r="C22" s="108"/>
      <c r="D22" s="109" t="s">
        <v>50</v>
      </c>
      <c r="E22" s="109"/>
      <c r="F22" s="109"/>
      <c r="G22" s="110"/>
      <c r="H22" s="107" t="s">
        <v>200</v>
      </c>
      <c r="I22" s="116"/>
      <c r="J22" s="116"/>
      <c r="K22" s="135">
        <f>K21*G21</f>
        <v>4613.18</v>
      </c>
      <c r="L22" s="103"/>
    </row>
    <row r="23" spans="2:12" x14ac:dyDescent="0.25">
      <c r="B23" s="140"/>
      <c r="C23" s="159"/>
      <c r="D23" s="160"/>
      <c r="E23" s="154"/>
      <c r="F23" s="161"/>
      <c r="G23" s="162"/>
      <c r="H23" s="163"/>
      <c r="I23" s="164"/>
      <c r="J23" s="164"/>
      <c r="K23" s="165"/>
      <c r="L23" s="103"/>
    </row>
    <row r="24" spans="2:12" ht="39" customHeight="1" x14ac:dyDescent="0.25">
      <c r="B24" s="170" t="s">
        <v>164</v>
      </c>
      <c r="C24" s="166"/>
      <c r="D24" s="213" t="str">
        <f>orçamento!E44</f>
        <v>SERVIÇOS ADICIONAIS AO CONTRATO ORIGINAL</v>
      </c>
      <c r="E24" s="213"/>
      <c r="F24" s="213"/>
      <c r="G24" s="167">
        <f>orçamento!K44</f>
        <v>173175.73000000004</v>
      </c>
      <c r="H24" s="168"/>
      <c r="I24" s="169"/>
      <c r="J24" s="169"/>
      <c r="K24" s="171"/>
      <c r="L24" s="103"/>
    </row>
    <row r="25" spans="2:12" ht="12" customHeight="1" x14ac:dyDescent="0.25">
      <c r="B25" s="140"/>
      <c r="C25" s="153"/>
      <c r="D25" s="154"/>
      <c r="E25" s="154"/>
      <c r="F25" s="154"/>
      <c r="G25" s="155"/>
      <c r="H25" s="156"/>
      <c r="I25" s="157"/>
      <c r="J25" s="157"/>
      <c r="K25" s="158"/>
      <c r="L25" s="103"/>
    </row>
    <row r="26" spans="2:12" x14ac:dyDescent="0.25">
      <c r="B26" s="172" t="s">
        <v>164</v>
      </c>
      <c r="C26" s="112" t="s">
        <v>201</v>
      </c>
      <c r="D26" s="113" t="str">
        <f>orçamento!E45</f>
        <v>SERVIÇOS A SEREM REFEITOS/ADICIONAIS</v>
      </c>
      <c r="E26" s="113"/>
      <c r="F26" s="113"/>
      <c r="G26" s="114">
        <f>G24</f>
        <v>173175.73000000004</v>
      </c>
      <c r="H26" s="107" t="s">
        <v>53</v>
      </c>
      <c r="I26" s="115">
        <v>0.6</v>
      </c>
      <c r="J26" s="115">
        <v>0.4</v>
      </c>
      <c r="K26" s="133"/>
      <c r="L26" s="103"/>
    </row>
    <row r="27" spans="2:12" x14ac:dyDescent="0.25">
      <c r="B27" s="104"/>
      <c r="C27" s="108"/>
      <c r="D27" s="109" t="s">
        <v>50</v>
      </c>
      <c r="E27" s="109"/>
      <c r="F27" s="109"/>
      <c r="G27" s="110"/>
      <c r="H27" s="107" t="s">
        <v>200</v>
      </c>
      <c r="I27" s="116">
        <f>I26*G26</f>
        <v>103905.43800000002</v>
      </c>
      <c r="J27" s="116">
        <f>J26*G26</f>
        <v>69270.292000000016</v>
      </c>
      <c r="K27" s="134"/>
      <c r="L27" s="103"/>
    </row>
    <row r="28" spans="2:12" ht="10.5" customHeight="1" thickBot="1" x14ac:dyDescent="0.3">
      <c r="B28" s="136"/>
      <c r="C28" s="137"/>
      <c r="D28" s="137"/>
      <c r="E28" s="137"/>
      <c r="F28" s="137"/>
      <c r="G28" s="138"/>
      <c r="H28" s="138"/>
      <c r="I28" s="137"/>
      <c r="J28" s="137"/>
      <c r="K28" s="139"/>
      <c r="L28" s="103"/>
    </row>
    <row r="29" spans="2:12" ht="15.75" customHeight="1" x14ac:dyDescent="0.25">
      <c r="B29" s="199" t="s">
        <v>90</v>
      </c>
      <c r="C29" s="200"/>
      <c r="D29" s="208">
        <f>G9+G24</f>
        <v>1100690.76</v>
      </c>
      <c r="E29" s="208"/>
      <c r="F29" s="207" t="s">
        <v>61</v>
      </c>
      <c r="G29" s="123"/>
      <c r="H29" s="124" t="s">
        <v>63</v>
      </c>
      <c r="I29" s="125">
        <f>(I12+I14+I16+I18+I20+I22+I27)/$D$29</f>
        <v>0.41284538992586806</v>
      </c>
      <c r="J29" s="125">
        <f>(J12+J14+J16+J18+J20+J22+J27)/$D$29</f>
        <v>0.37486319954207664</v>
      </c>
      <c r="K29" s="126">
        <f>(K12+K14+K16+K18+K20+K22+K27)/$D$29</f>
        <v>0.21229141053205533</v>
      </c>
      <c r="L29" s="103"/>
    </row>
    <row r="30" spans="2:12" ht="15" customHeight="1" x14ac:dyDescent="0.25">
      <c r="B30" s="201"/>
      <c r="C30" s="202"/>
      <c r="D30" s="209"/>
      <c r="E30" s="209"/>
      <c r="F30" s="203"/>
      <c r="G30" s="119"/>
      <c r="H30" s="120" t="s">
        <v>51</v>
      </c>
      <c r="I30" s="121">
        <f>I29*$D$29</f>
        <v>454415.10600000009</v>
      </c>
      <c r="J30" s="121">
        <f>J29*$D$29</f>
        <v>412608.46</v>
      </c>
      <c r="K30" s="127">
        <f>K29*$D$29</f>
        <v>233667.19399999999</v>
      </c>
      <c r="L30" s="103"/>
    </row>
    <row r="31" spans="2:12" x14ac:dyDescent="0.25">
      <c r="B31" s="128"/>
      <c r="C31" s="122"/>
      <c r="D31" s="122"/>
      <c r="E31" s="122"/>
      <c r="F31" s="203" t="s">
        <v>62</v>
      </c>
      <c r="G31" s="117"/>
      <c r="H31" s="118" t="s">
        <v>63</v>
      </c>
      <c r="I31" s="175">
        <f>I29</f>
        <v>0.41284538992586806</v>
      </c>
      <c r="J31" s="175">
        <f>J29+I29</f>
        <v>0.78770858946794475</v>
      </c>
      <c r="K31" s="176">
        <f>K29+J29+I29</f>
        <v>1</v>
      </c>
      <c r="L31" s="103"/>
    </row>
    <row r="32" spans="2:12" ht="15.75" thickBot="1" x14ac:dyDescent="0.3">
      <c r="B32" s="129"/>
      <c r="C32" s="130"/>
      <c r="D32" s="130"/>
      <c r="E32" s="130"/>
      <c r="F32" s="204"/>
      <c r="G32" s="131"/>
      <c r="H32" s="132" t="s">
        <v>51</v>
      </c>
      <c r="I32" s="173">
        <f>I31*$D$29</f>
        <v>454415.10600000009</v>
      </c>
      <c r="J32" s="173">
        <f t="shared" ref="J32:K32" si="0">J31*$D$29</f>
        <v>867023.56600000011</v>
      </c>
      <c r="K32" s="174">
        <f t="shared" si="0"/>
        <v>1100690.76</v>
      </c>
      <c r="L32" s="103"/>
    </row>
    <row r="33" spans="7:12" x14ac:dyDescent="0.25">
      <c r="L33" s="103"/>
    </row>
    <row r="34" spans="7:12" x14ac:dyDescent="0.25">
      <c r="J34" t="s">
        <v>183</v>
      </c>
    </row>
    <row r="37" spans="7:12" ht="30.75" customHeight="1" x14ac:dyDescent="0.25">
      <c r="G37" s="1"/>
      <c r="H37" s="1"/>
      <c r="I37" s="1"/>
      <c r="J37" s="42"/>
    </row>
    <row r="38" spans="7:12" x14ac:dyDescent="0.25">
      <c r="H38" s="95" t="s">
        <v>184</v>
      </c>
    </row>
    <row r="39" spans="7:12" x14ac:dyDescent="0.25">
      <c r="H39" s="95" t="s">
        <v>185</v>
      </c>
    </row>
    <row r="40" spans="7:12" x14ac:dyDescent="0.25">
      <c r="G40" s="40"/>
    </row>
  </sheetData>
  <mergeCells count="17">
    <mergeCell ref="B29:C30"/>
    <mergeCell ref="F31:F32"/>
    <mergeCell ref="I7:I8"/>
    <mergeCell ref="K7:K8"/>
    <mergeCell ref="D7:F8"/>
    <mergeCell ref="F29:F30"/>
    <mergeCell ref="D29:E30"/>
    <mergeCell ref="D9:F9"/>
    <mergeCell ref="D24:F24"/>
    <mergeCell ref="B1:K1"/>
    <mergeCell ref="B6:K6"/>
    <mergeCell ref="B7:B8"/>
    <mergeCell ref="G7:G8"/>
    <mergeCell ref="H7:H8"/>
    <mergeCell ref="J7:J8"/>
    <mergeCell ref="C7:C8"/>
    <mergeCell ref="B3:J4"/>
  </mergeCells>
  <conditionalFormatting sqref="B9 D17:F17 D15:F15 D9 G9">
    <cfRule type="expression" dxfId="93" priority="87" stopIfTrue="1">
      <formula>$O9=2</formula>
    </cfRule>
    <cfRule type="expression" dxfId="92" priority="88" stopIfTrue="1">
      <formula>AND($O9=1,$U9&lt;&gt;"")</formula>
    </cfRule>
  </conditionalFormatting>
  <conditionalFormatting sqref="B10 B12 B16 B18 D18:G18 D16:G16 D12:G12 D10:G10 B22:G23">
    <cfRule type="expression" dxfId="91" priority="117" stopIfTrue="1">
      <formula>$O9=2</formula>
    </cfRule>
    <cfRule type="expression" dxfId="90" priority="118" stopIfTrue="1">
      <formula>AND($O9=1,$U9&lt;&gt;"")</formula>
    </cfRule>
  </conditionalFormatting>
  <conditionalFormatting sqref="B11 D11:G11">
    <cfRule type="expression" dxfId="89" priority="119" stopIfTrue="1">
      <formula>$O11=2</formula>
    </cfRule>
    <cfRule type="expression" dxfId="88" priority="120" stopIfTrue="1">
      <formula>AND($O11=1,$U11&lt;&gt;"")</formula>
    </cfRule>
  </conditionalFormatting>
  <conditionalFormatting sqref="D13:G13">
    <cfRule type="expression" dxfId="87" priority="112" stopIfTrue="1">
      <formula>$O13=2</formula>
    </cfRule>
    <cfRule type="expression" dxfId="86" priority="113" stopIfTrue="1">
      <formula>AND($O13=1,$U13&lt;&gt;"")</formula>
    </cfRule>
  </conditionalFormatting>
  <conditionalFormatting sqref="B14 D14:G14">
    <cfRule type="expression" dxfId="85" priority="110" stopIfTrue="1">
      <formula>$O13=2</formula>
    </cfRule>
    <cfRule type="expression" dxfId="84" priority="111" stopIfTrue="1">
      <formula>AND($O13=1,$U13&lt;&gt;"")</formula>
    </cfRule>
  </conditionalFormatting>
  <conditionalFormatting sqref="B19 D19:G19">
    <cfRule type="expression" dxfId="83" priority="106" stopIfTrue="1">
      <formula>$O19=2</formula>
    </cfRule>
    <cfRule type="expression" dxfId="82" priority="107" stopIfTrue="1">
      <formula>AND($O19=1,$U19&lt;&gt;"")</formula>
    </cfRule>
  </conditionalFormatting>
  <conditionalFormatting sqref="B20 D20:G20">
    <cfRule type="expression" dxfId="81" priority="104" stopIfTrue="1">
      <formula>$O19=2</formula>
    </cfRule>
    <cfRule type="expression" dxfId="80" priority="105" stopIfTrue="1">
      <formula>AND($O19=1,$U19&lt;&gt;"")</formula>
    </cfRule>
  </conditionalFormatting>
  <conditionalFormatting sqref="D21:G21">
    <cfRule type="expression" dxfId="79" priority="100" stopIfTrue="1">
      <formula>$O21=2</formula>
    </cfRule>
    <cfRule type="expression" dxfId="78" priority="101" stopIfTrue="1">
      <formula>AND($O21=1,$U21&lt;&gt;"")</formula>
    </cfRule>
  </conditionalFormatting>
  <conditionalFormatting sqref="I11 K11 I9:K9">
    <cfRule type="expression" dxfId="77" priority="115" stopIfTrue="1">
      <formula>I9&lt;&gt;0</formula>
    </cfRule>
  </conditionalFormatting>
  <conditionalFormatting sqref="K12 I10:K10 I22:L23">
    <cfRule type="expression" dxfId="76" priority="114" stopIfTrue="1">
      <formula>AND(ISNUMBER($H9),$H9&lt;&gt;0)</formula>
    </cfRule>
  </conditionalFormatting>
  <conditionalFormatting sqref="I13 I15 I17 K17 K15 K13">
    <cfRule type="expression" dxfId="75" priority="109" stopIfTrue="1">
      <formula>I13&lt;&gt;0</formula>
    </cfRule>
  </conditionalFormatting>
  <conditionalFormatting sqref="I14">
    <cfRule type="expression" dxfId="74" priority="108" stopIfTrue="1">
      <formula>AND(ISNUMBER($H13),$H13&lt;&gt;0)</formula>
    </cfRule>
  </conditionalFormatting>
  <conditionalFormatting sqref="I19 K19">
    <cfRule type="expression" dxfId="73" priority="103" stopIfTrue="1">
      <formula>I19&lt;&gt;0</formula>
    </cfRule>
  </conditionalFormatting>
  <conditionalFormatting sqref="I21 K21">
    <cfRule type="expression" dxfId="72" priority="97" stopIfTrue="1">
      <formula>I21&lt;&gt;0</formula>
    </cfRule>
  </conditionalFormatting>
  <conditionalFormatting sqref="K31">
    <cfRule type="expression" dxfId="71" priority="89" stopIfTrue="1">
      <formula>OFFSET(K$44,0,-1)&gt;=1</formula>
    </cfRule>
  </conditionalFormatting>
  <conditionalFormatting sqref="J11">
    <cfRule type="expression" dxfId="70" priority="86" stopIfTrue="1">
      <formula>J11&lt;&gt;0</formula>
    </cfRule>
  </conditionalFormatting>
  <conditionalFormatting sqref="J12">
    <cfRule type="expression" dxfId="69" priority="85" stopIfTrue="1">
      <formula>AND(ISNUMBER($H11),$H11&lt;&gt;0)</formula>
    </cfRule>
  </conditionalFormatting>
  <conditionalFormatting sqref="J17 J15 J13">
    <cfRule type="expression" dxfId="68" priority="84" stopIfTrue="1">
      <formula>J13&lt;&gt;0</formula>
    </cfRule>
  </conditionalFormatting>
  <conditionalFormatting sqref="J19">
    <cfRule type="expression" dxfId="67" priority="82" stopIfTrue="1">
      <formula>J19&lt;&gt;0</formula>
    </cfRule>
  </conditionalFormatting>
  <conditionalFormatting sqref="J21">
    <cfRule type="expression" dxfId="66" priority="80" stopIfTrue="1">
      <formula>J21&lt;&gt;0</formula>
    </cfRule>
  </conditionalFormatting>
  <conditionalFormatting sqref="C9 C15 C17">
    <cfRule type="expression" dxfId="65" priority="60" stopIfTrue="1">
      <formula>$O9=2</formula>
    </cfRule>
    <cfRule type="expression" dxfId="64" priority="61" stopIfTrue="1">
      <formula>AND($O9=1,$U9&lt;&gt;"")</formula>
    </cfRule>
  </conditionalFormatting>
  <conditionalFormatting sqref="C10 C12 C16 C18">
    <cfRule type="expression" dxfId="63" priority="74" stopIfTrue="1">
      <formula>$O9=2</formula>
    </cfRule>
    <cfRule type="expression" dxfId="62" priority="75" stopIfTrue="1">
      <formula>AND($O9=1,$U9&lt;&gt;"")</formula>
    </cfRule>
  </conditionalFormatting>
  <conditionalFormatting sqref="C11">
    <cfRule type="expression" dxfId="61" priority="76" stopIfTrue="1">
      <formula>$O11=2</formula>
    </cfRule>
    <cfRule type="expression" dxfId="60" priority="77" stopIfTrue="1">
      <formula>AND($O11=1,$U11&lt;&gt;"")</formula>
    </cfRule>
  </conditionalFormatting>
  <conditionalFormatting sqref="C13">
    <cfRule type="expression" dxfId="59" priority="72" stopIfTrue="1">
      <formula>$O13=2</formula>
    </cfRule>
    <cfRule type="expression" dxfId="58" priority="73" stopIfTrue="1">
      <formula>AND($O13=1,$U13&lt;&gt;"")</formula>
    </cfRule>
  </conditionalFormatting>
  <conditionalFormatting sqref="C14">
    <cfRule type="expression" dxfId="57" priority="70" stopIfTrue="1">
      <formula>$O13=2</formula>
    </cfRule>
    <cfRule type="expression" dxfId="56" priority="71" stopIfTrue="1">
      <formula>AND($O13=1,$U13&lt;&gt;"")</formula>
    </cfRule>
  </conditionalFormatting>
  <conditionalFormatting sqref="C19">
    <cfRule type="expression" dxfId="55" priority="68" stopIfTrue="1">
      <formula>$O19=2</formula>
    </cfRule>
    <cfRule type="expression" dxfId="54" priority="69" stopIfTrue="1">
      <formula>AND($O19=1,$U19&lt;&gt;"")</formula>
    </cfRule>
  </conditionalFormatting>
  <conditionalFormatting sqref="C20">
    <cfRule type="expression" dxfId="53" priority="66" stopIfTrue="1">
      <formula>$O19=2</formula>
    </cfRule>
    <cfRule type="expression" dxfId="52" priority="67" stopIfTrue="1">
      <formula>AND($O19=1,$U19&lt;&gt;"")</formula>
    </cfRule>
  </conditionalFormatting>
  <conditionalFormatting sqref="C21">
    <cfRule type="expression" dxfId="51" priority="64" stopIfTrue="1">
      <formula>$O21=2</formula>
    </cfRule>
    <cfRule type="expression" dxfId="50" priority="65" stopIfTrue="1">
      <formula>AND($O21=1,$U21&lt;&gt;"")</formula>
    </cfRule>
  </conditionalFormatting>
  <conditionalFormatting sqref="G15">
    <cfRule type="expression" dxfId="49" priority="58" stopIfTrue="1">
      <formula>$O15=2</formula>
    </cfRule>
    <cfRule type="expression" dxfId="48" priority="59" stopIfTrue="1">
      <formula>AND($O15=1,$U15&lt;&gt;"")</formula>
    </cfRule>
  </conditionalFormatting>
  <conditionalFormatting sqref="G17">
    <cfRule type="expression" dxfId="47" priority="54" stopIfTrue="1">
      <formula>$O17=2</formula>
    </cfRule>
    <cfRule type="expression" dxfId="46" priority="55" stopIfTrue="1">
      <formula>AND($O17=1,$U17&lt;&gt;"")</formula>
    </cfRule>
  </conditionalFormatting>
  <conditionalFormatting sqref="J14:K14">
    <cfRule type="expression" dxfId="45" priority="53" stopIfTrue="1">
      <formula>AND(ISNUMBER($H13),$H13&lt;&gt;0)</formula>
    </cfRule>
  </conditionalFormatting>
  <conditionalFormatting sqref="I16:J16">
    <cfRule type="expression" dxfId="44" priority="52" stopIfTrue="1">
      <formula>AND(ISNUMBER($H15),$H15&lt;&gt;0)</formula>
    </cfRule>
  </conditionalFormatting>
  <conditionalFormatting sqref="K16">
    <cfRule type="expression" dxfId="43" priority="51" stopIfTrue="1">
      <formula>AND(ISNUMBER($H15),$H15&lt;&gt;0)</formula>
    </cfRule>
  </conditionalFormatting>
  <conditionalFormatting sqref="I20">
    <cfRule type="expression" dxfId="42" priority="48" stopIfTrue="1">
      <formula>AND(ISNUMBER($H19),$H19&lt;&gt;0)</formula>
    </cfRule>
  </conditionalFormatting>
  <conditionalFormatting sqref="J18:K18">
    <cfRule type="expression" dxfId="41" priority="49" stopIfTrue="1">
      <formula>AND(ISNUMBER($H17),$H17&lt;&gt;0)</formula>
    </cfRule>
  </conditionalFormatting>
  <conditionalFormatting sqref="J20:K20">
    <cfRule type="expression" dxfId="40" priority="47" stopIfTrue="1">
      <formula>AND(ISNUMBER($H19),$H19&lt;&gt;0)</formula>
    </cfRule>
  </conditionalFormatting>
  <conditionalFormatting sqref="I12">
    <cfRule type="expression" dxfId="39" priority="44" stopIfTrue="1">
      <formula>AND(ISNUMBER($H11),$H11&lt;&gt;0)</formula>
    </cfRule>
  </conditionalFormatting>
  <conditionalFormatting sqref="I18">
    <cfRule type="expression" dxfId="38" priority="43" stopIfTrue="1">
      <formula>AND(ISNUMBER($H17),$H17&lt;&gt;0)</formula>
    </cfRule>
  </conditionalFormatting>
  <conditionalFormatting sqref="L26:L33">
    <cfRule type="expression" dxfId="37" priority="682" stopIfTrue="1">
      <formula>AND(ISNUMBER($H22),$H22&lt;&gt;0)</formula>
    </cfRule>
  </conditionalFormatting>
  <conditionalFormatting sqref="B25:G25">
    <cfRule type="expression" dxfId="36" priority="685" stopIfTrue="1">
      <formula>$O22=2</formula>
    </cfRule>
    <cfRule type="expression" dxfId="35" priority="686" stopIfTrue="1">
      <formula>AND($O22=1,$U22&lt;&gt;"")</formula>
    </cfRule>
  </conditionalFormatting>
  <conditionalFormatting sqref="I25:L25">
    <cfRule type="expression" dxfId="34" priority="688" stopIfTrue="1">
      <formula>AND(ISNUMBER($H22),$H22&lt;&gt;0)</formula>
    </cfRule>
  </conditionalFormatting>
  <conditionalFormatting sqref="B24 D24 G24">
    <cfRule type="expression" dxfId="33" priority="34" stopIfTrue="1">
      <formula>$O24=2</formula>
    </cfRule>
    <cfRule type="expression" dxfId="32" priority="35" stopIfTrue="1">
      <formula>AND($O24=1,$U24&lt;&gt;"")</formula>
    </cfRule>
  </conditionalFormatting>
  <conditionalFormatting sqref="I24:K24">
    <cfRule type="expression" dxfId="31" priority="36" stopIfTrue="1">
      <formula>I24&lt;&gt;0</formula>
    </cfRule>
  </conditionalFormatting>
  <conditionalFormatting sqref="C24">
    <cfRule type="expression" dxfId="30" priority="32" stopIfTrue="1">
      <formula>$O24=2</formula>
    </cfRule>
    <cfRule type="expression" dxfId="29" priority="33" stopIfTrue="1">
      <formula>AND($O24=1,$U24&lt;&gt;"")</formula>
    </cfRule>
  </conditionalFormatting>
  <conditionalFormatting sqref="L24">
    <cfRule type="expression" dxfId="28" priority="689" stopIfTrue="1">
      <formula>AND(ISNUMBER($H22),$H22&lt;&gt;0)</formula>
    </cfRule>
  </conditionalFormatting>
  <conditionalFormatting sqref="D26:G26">
    <cfRule type="expression" dxfId="27" priority="24" stopIfTrue="1">
      <formula>$O26=2</formula>
    </cfRule>
    <cfRule type="expression" dxfId="26" priority="25" stopIfTrue="1">
      <formula>AND($O26=1,$U26&lt;&gt;"")</formula>
    </cfRule>
  </conditionalFormatting>
  <conditionalFormatting sqref="I26 K26">
    <cfRule type="expression" dxfId="25" priority="23" stopIfTrue="1">
      <formula>I26&lt;&gt;0</formula>
    </cfRule>
  </conditionalFormatting>
  <conditionalFormatting sqref="J26">
    <cfRule type="expression" dxfId="24" priority="22" stopIfTrue="1">
      <formula>J26&lt;&gt;0</formula>
    </cfRule>
  </conditionalFormatting>
  <conditionalFormatting sqref="C26">
    <cfRule type="expression" dxfId="23" priority="20" stopIfTrue="1">
      <formula>$O26=2</formula>
    </cfRule>
    <cfRule type="expression" dxfId="22" priority="21" stopIfTrue="1">
      <formula>AND($O26=1,$U26&lt;&gt;"")</formula>
    </cfRule>
  </conditionalFormatting>
  <conditionalFormatting sqref="B13">
    <cfRule type="expression" dxfId="21" priority="18" stopIfTrue="1">
      <formula>$O13=2</formula>
    </cfRule>
    <cfRule type="expression" dxfId="20" priority="19" stopIfTrue="1">
      <formula>AND($O13=1,$U13&lt;&gt;"")</formula>
    </cfRule>
  </conditionalFormatting>
  <conditionalFormatting sqref="B15">
    <cfRule type="expression" dxfId="19" priority="16" stopIfTrue="1">
      <formula>$O15=2</formula>
    </cfRule>
    <cfRule type="expression" dxfId="18" priority="17" stopIfTrue="1">
      <formula>AND($O15=1,$U15&lt;&gt;"")</formula>
    </cfRule>
  </conditionalFormatting>
  <conditionalFormatting sqref="B17">
    <cfRule type="expression" dxfId="17" priority="14" stopIfTrue="1">
      <formula>$O17=2</formula>
    </cfRule>
    <cfRule type="expression" dxfId="16" priority="15" stopIfTrue="1">
      <formula>AND($O17=1,$U17&lt;&gt;"")</formula>
    </cfRule>
  </conditionalFormatting>
  <conditionalFormatting sqref="B21">
    <cfRule type="expression" dxfId="15" priority="12" stopIfTrue="1">
      <formula>$O21=2</formula>
    </cfRule>
    <cfRule type="expression" dxfId="14" priority="13" stopIfTrue="1">
      <formula>AND($O21=1,$U21&lt;&gt;"")</formula>
    </cfRule>
  </conditionalFormatting>
  <conditionalFormatting sqref="B26">
    <cfRule type="expression" dxfId="13" priority="10" stopIfTrue="1">
      <formula>$O26=2</formula>
    </cfRule>
    <cfRule type="expression" dxfId="12" priority="11" stopIfTrue="1">
      <formula>AND($O26=1,$U26&lt;&gt;"")</formula>
    </cfRule>
  </conditionalFormatting>
  <conditionalFormatting sqref="B27 D27:G27">
    <cfRule type="expression" dxfId="11" priority="8" stopIfTrue="1">
      <formula>$O26=2</formula>
    </cfRule>
    <cfRule type="expression" dxfId="10" priority="9" stopIfTrue="1">
      <formula>AND($O26=1,$U26&lt;&gt;"")</formula>
    </cfRule>
  </conditionalFormatting>
  <conditionalFormatting sqref="K27">
    <cfRule type="expression" dxfId="9" priority="7" stopIfTrue="1">
      <formula>AND(ISNUMBER($H26),$H26&lt;&gt;0)</formula>
    </cfRule>
  </conditionalFormatting>
  <conditionalFormatting sqref="C27">
    <cfRule type="expression" dxfId="8" priority="4" stopIfTrue="1">
      <formula>$O26=2</formula>
    </cfRule>
    <cfRule type="expression" dxfId="7" priority="5" stopIfTrue="1">
      <formula>AND($O26=1,$U26&lt;&gt;"")</formula>
    </cfRule>
  </conditionalFormatting>
  <conditionalFormatting sqref="I27">
    <cfRule type="expression" dxfId="6" priority="1" stopIfTrue="1">
      <formula>AND(ISNUMBER($H26),$H26&lt;&gt;0)</formula>
    </cfRule>
  </conditionalFormatting>
  <conditionalFormatting sqref="J27">
    <cfRule type="expression" dxfId="5" priority="2" stopIfTrue="1">
      <formula>AND(ISNUMBER($H26),$H26&lt;&gt;0)</formula>
    </cfRule>
  </conditionalFormatting>
  <dataValidations disablePrompts="1" count="3">
    <dataValidation type="decimal" allowBlank="1" showErrorMessage="1" error="Porcentagem Acumulada &gt; 100%." sqref="I16:K16 I10:K10 I14:K14 I18:K18 I12:K12 I20:K20 I22:K23 I27:L27 I25:K25 L22:L26 L28:L33">
      <formula1>0</formula1>
      <formula2>CRONO.MaxParc</formula2>
    </dataValidation>
    <dataValidation type="whole" operator="greaterThan" allowBlank="1" showErrorMessage="1" sqref="I7:J7">
      <formula1>0</formula1>
      <formula2>0</formula2>
    </dataValidation>
    <dataValidation allowBlank="1" showInputMessage="1" showErrorMessage="1" prompt="Preencha na célula de baixo. Se o acompanhamento for PLE, preencha no botão PREENCHIMENTO POR EVENTOS, acima." sqref="I11:K11 I13:K13 I15:K15 I17:K17 I19:K19 I21:K21 I9:K9 I24:K24 I26:K26"/>
  </dataValidations>
  <pageMargins left="0.51" right="0.31496062992125984" top="0.78740157480314965" bottom="0.78740157480314965" header="0.31496062992125984" footer="0.31496062992125984"/>
  <pageSetup paperSize="9" scale="75" orientation="portrait" horizontalDpi="0" verticalDpi="0" r:id="rId1"/>
  <ignoredErrors>
    <ignoredError sqref="I10:K11 K20:K22 I18:J18 K16 I14:K14 I12:K12 I27:K2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"/>
  <sheetViews>
    <sheetView zoomScaleNormal="100" workbookViewId="0">
      <selection activeCell="T18" sqref="T18"/>
    </sheetView>
  </sheetViews>
  <sheetFormatPr defaultRowHeight="15" x14ac:dyDescent="0.25"/>
  <cols>
    <col min="5" max="5" width="7.7109375" customWidth="1"/>
    <col min="6" max="6" width="10.7109375" customWidth="1"/>
    <col min="8" max="8" width="9.5703125" customWidth="1"/>
    <col min="9" max="9" width="15" customWidth="1"/>
  </cols>
  <sheetData>
    <row r="2" spans="2:11" ht="15.75" x14ac:dyDescent="0.25">
      <c r="B2" s="214" t="s">
        <v>43</v>
      </c>
      <c r="C2" s="215"/>
      <c r="D2" s="215"/>
      <c r="E2" s="215"/>
      <c r="F2" s="215"/>
      <c r="G2" s="215"/>
      <c r="H2" s="215"/>
      <c r="I2" s="215"/>
      <c r="J2" s="215"/>
      <c r="K2" s="216"/>
    </row>
    <row r="3" spans="2:11" x14ac:dyDescent="0.25">
      <c r="B3" s="11"/>
      <c r="C3" s="12"/>
      <c r="D3" s="12"/>
      <c r="E3" s="12"/>
      <c r="F3" s="12"/>
      <c r="G3" s="12"/>
      <c r="H3" s="12"/>
      <c r="I3" s="12"/>
      <c r="J3" s="12"/>
      <c r="K3" s="13"/>
    </row>
    <row r="4" spans="2:11" x14ac:dyDescent="0.25">
      <c r="B4" s="233" t="s">
        <v>4</v>
      </c>
      <c r="C4" s="233"/>
      <c r="D4" s="233"/>
      <c r="E4" s="233"/>
      <c r="F4" s="233"/>
      <c r="G4" s="233"/>
      <c r="H4" s="233"/>
      <c r="I4" s="233"/>
      <c r="J4" s="234" t="s">
        <v>5</v>
      </c>
      <c r="K4" s="235"/>
    </row>
    <row r="5" spans="2:11" ht="27" customHeight="1" x14ac:dyDescent="0.25">
      <c r="B5" s="236" t="s">
        <v>6</v>
      </c>
      <c r="C5" s="237"/>
      <c r="D5" s="237"/>
      <c r="E5" s="237"/>
      <c r="F5" s="237"/>
      <c r="G5" s="237"/>
      <c r="H5" s="237"/>
      <c r="I5" s="238"/>
      <c r="J5" s="320" t="str">
        <f>[2]DADOS!$C$38</f>
        <v>Não</v>
      </c>
      <c r="K5" s="321"/>
    </row>
    <row r="6" spans="2:11" x14ac:dyDescent="0.25">
      <c r="B6" s="14"/>
      <c r="C6" s="7"/>
      <c r="D6" s="7"/>
      <c r="E6" s="7"/>
      <c r="F6" s="7"/>
      <c r="G6" s="7"/>
      <c r="H6" s="7"/>
      <c r="I6" s="7"/>
      <c r="J6" s="7"/>
      <c r="K6" s="15"/>
    </row>
    <row r="7" spans="2:11" ht="27" customHeight="1" x14ac:dyDescent="0.25">
      <c r="B7" s="239" t="s">
        <v>7</v>
      </c>
      <c r="C7" s="239"/>
      <c r="D7" s="239"/>
      <c r="E7" s="239"/>
      <c r="F7" s="239"/>
      <c r="G7" s="239"/>
      <c r="H7" s="239"/>
      <c r="I7" s="239"/>
      <c r="J7" s="231">
        <v>0.3</v>
      </c>
      <c r="K7" s="231"/>
    </row>
    <row r="8" spans="2:11" x14ac:dyDescent="0.25">
      <c r="B8" s="230" t="s">
        <v>8</v>
      </c>
      <c r="C8" s="230"/>
      <c r="D8" s="230"/>
      <c r="E8" s="230"/>
      <c r="F8" s="230"/>
      <c r="G8" s="230"/>
      <c r="H8" s="230"/>
      <c r="I8" s="230"/>
      <c r="J8" s="231">
        <v>0.04</v>
      </c>
      <c r="K8" s="231"/>
    </row>
    <row r="9" spans="2:11" x14ac:dyDescent="0.25">
      <c r="B9" s="14"/>
      <c r="C9" s="7"/>
      <c r="D9" s="7"/>
      <c r="E9" s="7"/>
      <c r="F9" s="7"/>
      <c r="G9" s="7"/>
      <c r="H9" s="7"/>
      <c r="I9" s="7"/>
      <c r="J9" s="7"/>
      <c r="K9" s="15"/>
    </row>
    <row r="10" spans="2:11" x14ac:dyDescent="0.25">
      <c r="B10" s="229" t="s">
        <v>9</v>
      </c>
      <c r="C10" s="229"/>
      <c r="D10" s="229"/>
      <c r="E10" s="229"/>
      <c r="F10" s="229" t="s">
        <v>10</v>
      </c>
      <c r="G10" s="232" t="s">
        <v>11</v>
      </c>
      <c r="H10" s="232" t="s">
        <v>12</v>
      </c>
      <c r="I10" s="229" t="s">
        <v>13</v>
      </c>
      <c r="J10" s="229" t="s">
        <v>14</v>
      </c>
      <c r="K10" s="229" t="s">
        <v>15</v>
      </c>
    </row>
    <row r="11" spans="2:11" x14ac:dyDescent="0.25">
      <c r="B11" s="229"/>
      <c r="C11" s="229"/>
      <c r="D11" s="229"/>
      <c r="E11" s="229"/>
      <c r="F11" s="229"/>
      <c r="G11" s="232"/>
      <c r="H11" s="232"/>
      <c r="I11" s="229"/>
      <c r="J11" s="229"/>
      <c r="K11" s="229"/>
    </row>
    <row r="12" spans="2:11" ht="17.25" customHeight="1" x14ac:dyDescent="0.25">
      <c r="B12" s="220" t="s">
        <v>33</v>
      </c>
      <c r="C12" s="220"/>
      <c r="D12" s="220"/>
      <c r="E12" s="220"/>
      <c r="F12" s="16" t="s">
        <v>38</v>
      </c>
      <c r="G12" s="17">
        <v>4.6699999999999998E-2</v>
      </c>
      <c r="H12" s="18" t="s">
        <v>16</v>
      </c>
      <c r="I12" s="19">
        <v>3.7999999999999999E-2</v>
      </c>
      <c r="J12" s="19">
        <v>4.0099999999999997E-2</v>
      </c>
      <c r="K12" s="19">
        <v>4.6699999999999998E-2</v>
      </c>
    </row>
    <row r="13" spans="2:11" ht="21" customHeight="1" x14ac:dyDescent="0.25">
      <c r="B13" s="220" t="s">
        <v>34</v>
      </c>
      <c r="C13" s="220"/>
      <c r="D13" s="220"/>
      <c r="E13" s="220"/>
      <c r="F13" s="16" t="s">
        <v>39</v>
      </c>
      <c r="G13" s="17">
        <v>4.0000000000000001E-3</v>
      </c>
      <c r="H13" s="18" t="s">
        <v>16</v>
      </c>
      <c r="I13" s="19">
        <v>3.2000000000000002E-3</v>
      </c>
      <c r="J13" s="19">
        <v>4.0000000000000001E-3</v>
      </c>
      <c r="K13" s="19">
        <v>7.4000000000000003E-3</v>
      </c>
    </row>
    <row r="14" spans="2:11" ht="16.5" customHeight="1" x14ac:dyDescent="0.25">
      <c r="B14" s="220" t="s">
        <v>35</v>
      </c>
      <c r="C14" s="220"/>
      <c r="D14" s="220"/>
      <c r="E14" s="220"/>
      <c r="F14" s="16" t="s">
        <v>40</v>
      </c>
      <c r="G14" s="17">
        <v>9.7000000000000003E-3</v>
      </c>
      <c r="H14" s="18" t="s">
        <v>16</v>
      </c>
      <c r="I14" s="19">
        <v>5.0000000000000001E-3</v>
      </c>
      <c r="J14" s="19">
        <v>5.6000000000000008E-3</v>
      </c>
      <c r="K14" s="19">
        <v>9.7000000000000003E-3</v>
      </c>
    </row>
    <row r="15" spans="2:11" ht="18" customHeight="1" x14ac:dyDescent="0.25">
      <c r="B15" s="220" t="s">
        <v>36</v>
      </c>
      <c r="C15" s="220"/>
      <c r="D15" s="220"/>
      <c r="E15" s="220"/>
      <c r="F15" s="16" t="s">
        <v>41</v>
      </c>
      <c r="G15" s="17">
        <v>1.21E-2</v>
      </c>
      <c r="H15" s="18" t="s">
        <v>16</v>
      </c>
      <c r="I15" s="19">
        <v>1.0200000000000001E-2</v>
      </c>
      <c r="J15" s="19">
        <v>1.11E-2</v>
      </c>
      <c r="K15" s="19">
        <v>1.21E-2</v>
      </c>
    </row>
    <row r="16" spans="2:11" ht="18" customHeight="1" x14ac:dyDescent="0.25">
      <c r="B16" s="220" t="s">
        <v>37</v>
      </c>
      <c r="C16" s="220"/>
      <c r="D16" s="220"/>
      <c r="E16" s="220"/>
      <c r="F16" s="16" t="s">
        <v>42</v>
      </c>
      <c r="G16" s="17">
        <v>0.08</v>
      </c>
      <c r="H16" s="18" t="s">
        <v>16</v>
      </c>
      <c r="I16" s="19">
        <v>6.6400000000000001E-2</v>
      </c>
      <c r="J16" s="19">
        <v>7.2999999999999995E-2</v>
      </c>
      <c r="K16" s="19">
        <v>8.6899999999999991E-2</v>
      </c>
    </row>
    <row r="17" spans="2:11" ht="26.25" customHeight="1" x14ac:dyDescent="0.25">
      <c r="B17" s="220" t="s">
        <v>17</v>
      </c>
      <c r="C17" s="220"/>
      <c r="D17" s="220"/>
      <c r="E17" s="220"/>
      <c r="F17" s="16" t="s">
        <v>18</v>
      </c>
      <c r="G17" s="17">
        <v>3.6499999999999998E-2</v>
      </c>
      <c r="H17" s="18" t="s">
        <v>16</v>
      </c>
      <c r="I17" s="19">
        <v>3.6499999999999998E-2</v>
      </c>
      <c r="J17" s="19">
        <v>3.6499999999999998E-2</v>
      </c>
      <c r="K17" s="19">
        <v>3.6499999999999998E-2</v>
      </c>
    </row>
    <row r="18" spans="2:11" ht="29.25" customHeight="1" x14ac:dyDescent="0.25">
      <c r="B18" s="220" t="s">
        <v>19</v>
      </c>
      <c r="C18" s="220"/>
      <c r="D18" s="220"/>
      <c r="E18" s="220"/>
      <c r="F18" s="16" t="s">
        <v>20</v>
      </c>
      <c r="G18" s="177">
        <f>J7*J8</f>
        <v>1.2E-2</v>
      </c>
      <c r="H18" s="18" t="s">
        <v>16</v>
      </c>
      <c r="I18" s="19">
        <v>0</v>
      </c>
      <c r="J18" s="19">
        <v>2.5000000000000001E-2</v>
      </c>
      <c r="K18" s="19">
        <v>0.05</v>
      </c>
    </row>
    <row r="19" spans="2:11" ht="25.5" customHeight="1" x14ac:dyDescent="0.25">
      <c r="B19" s="220" t="s">
        <v>21</v>
      </c>
      <c r="C19" s="220"/>
      <c r="D19" s="220"/>
      <c r="E19" s="220"/>
      <c r="F19" s="16" t="s">
        <v>22</v>
      </c>
      <c r="G19" s="177">
        <f>IF(AND($I$11&lt;&gt;$A$58,J5="Sim"),4.5%,0%)</f>
        <v>0</v>
      </c>
      <c r="H19" s="18" t="s">
        <v>32</v>
      </c>
      <c r="I19" s="19">
        <v>0</v>
      </c>
      <c r="J19" s="19">
        <v>4.4999999999999998E-2</v>
      </c>
      <c r="K19" s="19">
        <v>4.4999999999999998E-2</v>
      </c>
    </row>
    <row r="20" spans="2:11" ht="30.75" customHeight="1" x14ac:dyDescent="0.25">
      <c r="B20" s="228" t="s">
        <v>23</v>
      </c>
      <c r="C20" s="228"/>
      <c r="D20" s="228"/>
      <c r="E20" s="228"/>
      <c r="F20" s="20" t="s">
        <v>24</v>
      </c>
      <c r="G20" s="322">
        <f>((((1+G12+G13+G14)*(1+G15)*(1+G16)/(1-(G17+G18)))-1))</f>
        <v>0.2181705803468208</v>
      </c>
      <c r="H20" s="21" t="s">
        <v>32</v>
      </c>
      <c r="I20" s="19">
        <v>0.19600000000000001</v>
      </c>
      <c r="J20" s="19">
        <v>0.2097</v>
      </c>
      <c r="K20" s="19">
        <v>0.24230000000000002</v>
      </c>
    </row>
    <row r="21" spans="2:11" x14ac:dyDescent="0.25"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2:11" x14ac:dyDescent="0.25">
      <c r="B22" s="218" t="s">
        <v>25</v>
      </c>
      <c r="C22" s="218"/>
      <c r="D22" s="218"/>
      <c r="E22" s="218"/>
      <c r="F22" s="218"/>
      <c r="G22" s="218"/>
      <c r="H22" s="218"/>
      <c r="I22" s="218"/>
      <c r="J22" s="218"/>
      <c r="K22" s="218"/>
    </row>
    <row r="23" spans="2:11" ht="15.75" x14ac:dyDescent="0.25">
      <c r="B23" s="4"/>
      <c r="C23" s="4"/>
      <c r="D23" s="4"/>
      <c r="E23" s="223" t="str">
        <f>IF(J5="Sim","BDI.DES =","BDI.PAD =")</f>
        <v>BDI.PAD =</v>
      </c>
      <c r="F23" s="224" t="str">
        <f>IF($I$8=$A$51,"(1+K1+K2)*(1+K3)","(1+AC + S + R + G)*(1 + DF)*(1+L)")</f>
        <v>(1+K1+K2)*(1+K3)</v>
      </c>
      <c r="G23" s="224"/>
      <c r="H23" s="224"/>
      <c r="I23" s="225" t="s">
        <v>26</v>
      </c>
      <c r="J23" s="4"/>
      <c r="K23" s="4"/>
    </row>
    <row r="24" spans="2:11" ht="15.75" x14ac:dyDescent="0.25">
      <c r="B24" s="4"/>
      <c r="C24" s="4"/>
      <c r="D24" s="4"/>
      <c r="E24" s="223"/>
      <c r="F24" s="227" t="str">
        <f>IF(J5="Sim","(1-CP-ISS-CRPB)","(1-CP-ISS)")</f>
        <v>(1-CP-ISS)</v>
      </c>
      <c r="G24" s="227"/>
      <c r="H24" s="227"/>
      <c r="I24" s="226"/>
      <c r="J24" s="4"/>
      <c r="K24" s="4"/>
    </row>
    <row r="25" spans="2:11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2:11" ht="44.25" customHeight="1" x14ac:dyDescent="0.25">
      <c r="B26" s="220" t="str">
        <f>CONCATENATE("Declaro para os devidos fins que, conforme legislação tributária municipal, a base de cálculo para ",B5,", é de ",J7*100,"%, com a respectiva alíquota de ",J8*100,"%.")</f>
        <v>Declaro para os devidos fins que, conforme legislação tributária municipal, a base de cálculo para Construção de Praças Urbanas, Rodovias, Ferrovias e recapeamento e pavimentação de vias urbanas, é de 30%, com a respectiva alíquota de 4%.</v>
      </c>
      <c r="C26" s="220"/>
      <c r="D26" s="220"/>
      <c r="E26" s="220"/>
      <c r="F26" s="220"/>
      <c r="G26" s="220"/>
      <c r="H26" s="220"/>
      <c r="I26" s="220"/>
      <c r="J26" s="220"/>
      <c r="K26" s="220"/>
    </row>
    <row r="27" spans="2:11" ht="7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39" customHeight="1" x14ac:dyDescent="0.25">
      <c r="B28" s="220" t="str">
        <f>CONCATENATE("Declaro para os devidos fins que o regime de Contribuição Previdenciária sobre a Receita Bruta adotado para elaboração do orçamento foi ",IF(J5="Sim","COM","SEM")," Desoneração, e que esta é a alternativa mais adequada para a Administração Pública.")</f>
        <v>Declaro para os devidos fins que o regime de Contribuição Previdenciária sobre a Receita Bruta adotado para elaboração do orçamento foi SEM Desoneração, e que esta é a alternativa mais adequada para a Administração Pública.</v>
      </c>
      <c r="C28" s="220"/>
      <c r="D28" s="220"/>
      <c r="E28" s="220"/>
      <c r="F28" s="220"/>
      <c r="G28" s="220"/>
      <c r="H28" s="220"/>
      <c r="I28" s="220"/>
      <c r="J28" s="220"/>
      <c r="K28" s="220"/>
    </row>
    <row r="29" spans="2:11" ht="1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7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x14ac:dyDescent="0.25">
      <c r="B31" s="217" t="s">
        <v>46</v>
      </c>
      <c r="C31" s="217"/>
      <c r="D31" s="217"/>
      <c r="E31" s="217"/>
      <c r="F31" s="7"/>
      <c r="G31" s="7"/>
      <c r="H31" s="221" t="s">
        <v>203</v>
      </c>
      <c r="I31" s="221"/>
      <c r="J31" s="221"/>
      <c r="K31" s="221"/>
    </row>
    <row r="32" spans="2:11" x14ac:dyDescent="0.25">
      <c r="B32" s="222" t="s">
        <v>27</v>
      </c>
      <c r="C32" s="222"/>
      <c r="D32" s="222"/>
      <c r="E32" s="222"/>
      <c r="F32" s="7"/>
      <c r="G32" s="9"/>
      <c r="H32" s="10" t="s">
        <v>28</v>
      </c>
      <c r="I32" s="7"/>
      <c r="J32" s="7"/>
      <c r="K32" s="7"/>
    </row>
    <row r="33" spans="2:1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33.75" customHeight="1" x14ac:dyDescent="0.25">
      <c r="B34" s="219"/>
      <c r="C34" s="219"/>
      <c r="D34" s="219"/>
      <c r="E34" s="219"/>
      <c r="F34" s="6"/>
      <c r="G34" s="6"/>
      <c r="H34" s="7"/>
      <c r="I34" s="7"/>
      <c r="J34" s="7"/>
      <c r="K34" s="7"/>
    </row>
    <row r="35" spans="2:11" x14ac:dyDescent="0.25">
      <c r="B35" s="218" t="s">
        <v>29</v>
      </c>
      <c r="C35" s="218"/>
      <c r="D35" s="218"/>
      <c r="E35" s="218"/>
      <c r="F35" s="7"/>
      <c r="G35" s="7"/>
      <c r="H35" s="7"/>
      <c r="I35" s="7"/>
      <c r="J35" s="7"/>
      <c r="K35" s="7"/>
    </row>
    <row r="36" spans="2:11" x14ac:dyDescent="0.25">
      <c r="B36" s="8" t="s">
        <v>30</v>
      </c>
      <c r="C36" s="217" t="s">
        <v>44</v>
      </c>
      <c r="D36" s="217"/>
      <c r="E36" s="217"/>
      <c r="F36" s="6"/>
      <c r="G36" s="6"/>
      <c r="H36" s="7"/>
      <c r="I36" s="7"/>
      <c r="J36" s="7"/>
      <c r="K36" s="7"/>
    </row>
    <row r="37" spans="2:11" x14ac:dyDescent="0.25">
      <c r="B37" s="8" t="s">
        <v>31</v>
      </c>
      <c r="C37" s="217" t="s">
        <v>45</v>
      </c>
      <c r="D37" s="217"/>
      <c r="E37" s="217"/>
      <c r="F37" s="6"/>
      <c r="G37" s="6"/>
      <c r="H37" s="7"/>
      <c r="I37" s="7"/>
      <c r="J37" s="7"/>
      <c r="K37" s="7"/>
    </row>
    <row r="38" spans="2:11" x14ac:dyDescent="0.25">
      <c r="B38" s="8"/>
      <c r="C38" s="217"/>
      <c r="D38" s="217"/>
      <c r="E38" s="217"/>
      <c r="F38" s="6"/>
      <c r="G38" s="6"/>
      <c r="H38" s="7"/>
      <c r="I38" s="7"/>
      <c r="J38" s="7"/>
      <c r="K38" s="7"/>
    </row>
    <row r="39" spans="2:11" x14ac:dyDescent="0.25">
      <c r="H39" s="7"/>
      <c r="I39" s="7"/>
      <c r="J39" s="7"/>
      <c r="K39" s="7"/>
    </row>
    <row r="40" spans="2:11" x14ac:dyDescent="0.25">
      <c r="H40" s="7"/>
      <c r="I40" s="7"/>
      <c r="J40" s="7"/>
      <c r="K40" s="7"/>
    </row>
  </sheetData>
  <mergeCells count="41">
    <mergeCell ref="B4:I4"/>
    <mergeCell ref="J4:K4"/>
    <mergeCell ref="B5:I5"/>
    <mergeCell ref="J5:K5"/>
    <mergeCell ref="B7:I7"/>
    <mergeCell ref="J7:K7"/>
    <mergeCell ref="B16:E16"/>
    <mergeCell ref="B8:I8"/>
    <mergeCell ref="J8:K8"/>
    <mergeCell ref="B10:E11"/>
    <mergeCell ref="F10:F11"/>
    <mergeCell ref="G10:G11"/>
    <mergeCell ref="H10:H11"/>
    <mergeCell ref="I10:I11"/>
    <mergeCell ref="J10:J11"/>
    <mergeCell ref="K10:K11"/>
    <mergeCell ref="B12:E12"/>
    <mergeCell ref="B13:E13"/>
    <mergeCell ref="B14:E14"/>
    <mergeCell ref="B15:E15"/>
    <mergeCell ref="F24:H24"/>
    <mergeCell ref="B17:E17"/>
    <mergeCell ref="B18:E18"/>
    <mergeCell ref="B19:E19"/>
    <mergeCell ref="B20:E20"/>
    <mergeCell ref="B2:K2"/>
    <mergeCell ref="C37:E37"/>
    <mergeCell ref="C38:E38"/>
    <mergeCell ref="B21:K21"/>
    <mergeCell ref="B34:E34"/>
    <mergeCell ref="B35:E35"/>
    <mergeCell ref="C36:E36"/>
    <mergeCell ref="B26:K26"/>
    <mergeCell ref="B28:K28"/>
    <mergeCell ref="B31:E31"/>
    <mergeCell ref="H31:K31"/>
    <mergeCell ref="B32:E32"/>
    <mergeCell ref="B22:K22"/>
    <mergeCell ref="E23:E24"/>
    <mergeCell ref="F23:H23"/>
    <mergeCell ref="I23:I24"/>
  </mergeCells>
  <conditionalFormatting sqref="B20:F20">
    <cfRule type="expression" dxfId="4" priority="9" stopIfTrue="1">
      <formula>$Q$8="Não"</formula>
    </cfRule>
  </conditionalFormatting>
  <conditionalFormatting sqref="H12:H20">
    <cfRule type="expression" dxfId="3" priority="10" stopIfTrue="1">
      <formula>AND(H12&lt;&gt;"OK",H12&lt;&gt;"-",H12&lt;&gt;"")</formula>
    </cfRule>
    <cfRule type="cellIs" dxfId="2" priority="11" stopIfTrue="1" operator="equal">
      <formula>"OK"</formula>
    </cfRule>
  </conditionalFormatting>
  <conditionalFormatting sqref="I12:K20">
    <cfRule type="expression" dxfId="1" priority="2" stopIfTrue="1">
      <formula>$Q$8="Não"</formula>
    </cfRule>
  </conditionalFormatting>
  <conditionalFormatting sqref="G20">
    <cfRule type="expression" dxfId="0" priority="1" stopIfTrue="1">
      <formula>$Q$11="Não"</formula>
    </cfRule>
  </conditionalFormatting>
  <dataValidations count="6">
    <dataValidation type="decimal" allowBlank="1" showInputMessage="1" showErrorMessage="1" errorTitle="Erro de valores" error="Digite um valor entre 0% e 100%" sqref="G12:G17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J8:K8">
      <formula1>0</formula1>
    </dataValidation>
    <dataValidation type="decimal" allowBlank="1" showInputMessage="1" showErrorMessage="1" errorTitle="Valor não permitido" error="Digite um percentual entre 0% e 100%." promptTitle="Valores admissíveis:" prompt="Insira valores entre 0 e 100%." sqref="J7:K7">
      <formula1>0</formula1>
      <formula2>1</formula2>
    </dataValidation>
    <dataValidation type="decimal" allowBlank="1" showInputMessage="1" showErrorMessage="1" errorTitle="Erro de valores" error="Digite um valor maior do que 0." sqref="G18">
      <formula1>0</formula1>
      <formula2>1</formula2>
    </dataValidation>
    <dataValidation operator="greaterThanOrEqual" allowBlank="1" showInputMessage="1" showErrorMessage="1" errorTitle="Erro de valores" error="Digite um valor igual a 0% ou 2%." sqref="G19"/>
    <dataValidation type="list" allowBlank="1" showInputMessage="1" showErrorMessage="1" sqref="B5:I5">
      <formula1>$A$44:$A$51</formula1>
    </dataValidation>
  </dataValidations>
  <pageMargins left="0.511811024" right="0.511811024" top="0.61" bottom="0.78740157499999996" header="0.31496062000000002" footer="0.31496062000000002"/>
  <pageSetup paperSize="9" scale="91" orientation="portrait" r:id="rId1"/>
  <ignoredErrors>
    <ignoredError sqref="G19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76" zoomScale="115" zoomScaleNormal="115" workbookViewId="0">
      <selection activeCell="J95" sqref="J95"/>
    </sheetView>
  </sheetViews>
  <sheetFormatPr defaultRowHeight="15" x14ac:dyDescent="0.25"/>
  <cols>
    <col min="1" max="1" width="8.7109375" customWidth="1"/>
    <col min="2" max="2" width="10.5703125" customWidth="1"/>
    <col min="3" max="3" width="64" customWidth="1"/>
    <col min="4" max="4" width="7.5703125" customWidth="1"/>
    <col min="5" max="5" width="9" customWidth="1"/>
    <col min="6" max="6" width="10.42578125" customWidth="1"/>
  </cols>
  <sheetData>
    <row r="1" spans="1:6" ht="19.5" customHeight="1" x14ac:dyDescent="0.25"/>
    <row r="2" spans="1:6" ht="17.25" customHeight="1" x14ac:dyDescent="0.25">
      <c r="A2" s="317" t="s">
        <v>293</v>
      </c>
      <c r="B2" s="317"/>
      <c r="C2" s="317"/>
      <c r="D2" s="317"/>
      <c r="E2" s="317"/>
      <c r="F2" s="317"/>
    </row>
    <row r="3" spans="1:6" ht="23.25" customHeight="1" x14ac:dyDescent="0.25">
      <c r="A3" s="257" t="s">
        <v>204</v>
      </c>
      <c r="B3" s="258" t="s">
        <v>205</v>
      </c>
      <c r="C3" s="259" t="s">
        <v>206</v>
      </c>
      <c r="D3" s="257" t="s">
        <v>175</v>
      </c>
      <c r="E3" s="257" t="s">
        <v>207</v>
      </c>
      <c r="F3" s="260" t="s">
        <v>280</v>
      </c>
    </row>
    <row r="4" spans="1:6" ht="23.25" x14ac:dyDescent="0.25">
      <c r="A4" s="295" t="s">
        <v>146</v>
      </c>
      <c r="B4" s="240" t="s">
        <v>76</v>
      </c>
      <c r="C4" s="241" t="s">
        <v>106</v>
      </c>
      <c r="D4" s="240" t="s">
        <v>175</v>
      </c>
      <c r="E4" s="242"/>
      <c r="F4" s="243">
        <v>14751.84</v>
      </c>
    </row>
    <row r="5" spans="1:6" x14ac:dyDescent="0.25">
      <c r="A5" s="296" t="s">
        <v>70</v>
      </c>
      <c r="B5" s="244" t="s">
        <v>208</v>
      </c>
      <c r="C5" s="245" t="s">
        <v>237</v>
      </c>
      <c r="D5" s="246" t="s">
        <v>238</v>
      </c>
      <c r="E5" s="247">
        <v>48</v>
      </c>
      <c r="F5" s="297">
        <v>126.58</v>
      </c>
    </row>
    <row r="6" spans="1:6" x14ac:dyDescent="0.25">
      <c r="A6" s="298" t="s">
        <v>70</v>
      </c>
      <c r="B6" s="299" t="s">
        <v>209</v>
      </c>
      <c r="C6" s="300" t="s">
        <v>239</v>
      </c>
      <c r="D6" s="301" t="s">
        <v>238</v>
      </c>
      <c r="E6" s="302">
        <v>144</v>
      </c>
      <c r="F6" s="303">
        <v>60.25</v>
      </c>
    </row>
    <row r="7" spans="1:6" x14ac:dyDescent="0.25">
      <c r="A7" s="304"/>
      <c r="B7" s="248"/>
      <c r="C7" s="248"/>
      <c r="D7" s="248"/>
      <c r="E7" s="248"/>
      <c r="F7" s="305"/>
    </row>
    <row r="8" spans="1:6" ht="23.25" x14ac:dyDescent="0.25">
      <c r="A8" s="295" t="s">
        <v>146</v>
      </c>
      <c r="B8" s="240" t="s">
        <v>75</v>
      </c>
      <c r="C8" s="241" t="s">
        <v>104</v>
      </c>
      <c r="D8" s="240" t="s">
        <v>175</v>
      </c>
      <c r="E8" s="242"/>
      <c r="F8" s="243">
        <v>3786.88</v>
      </c>
    </row>
    <row r="9" spans="1:6" ht="34.5" x14ac:dyDescent="0.25">
      <c r="A9" s="296" t="s">
        <v>70</v>
      </c>
      <c r="B9" s="244" t="s">
        <v>210</v>
      </c>
      <c r="C9" s="245" t="s">
        <v>240</v>
      </c>
      <c r="D9" s="246" t="s">
        <v>241</v>
      </c>
      <c r="E9" s="247">
        <v>1</v>
      </c>
      <c r="F9" s="297">
        <v>92.06</v>
      </c>
    </row>
    <row r="10" spans="1:6" ht="34.5" x14ac:dyDescent="0.25">
      <c r="A10" s="296" t="s">
        <v>70</v>
      </c>
      <c r="B10" s="244" t="s">
        <v>211</v>
      </c>
      <c r="C10" s="245" t="s">
        <v>242</v>
      </c>
      <c r="D10" s="246" t="s">
        <v>241</v>
      </c>
      <c r="E10" s="247">
        <v>1</v>
      </c>
      <c r="F10" s="297">
        <v>94.7</v>
      </c>
    </row>
    <row r="11" spans="1:6" ht="23.25" x14ac:dyDescent="0.25">
      <c r="A11" s="296" t="s">
        <v>70</v>
      </c>
      <c r="B11" s="244" t="s">
        <v>212</v>
      </c>
      <c r="C11" s="245" t="s">
        <v>243</v>
      </c>
      <c r="D11" s="246" t="s">
        <v>241</v>
      </c>
      <c r="E11" s="247">
        <v>1</v>
      </c>
      <c r="F11" s="297">
        <v>70.11</v>
      </c>
    </row>
    <row r="12" spans="1:6" ht="34.5" x14ac:dyDescent="0.25">
      <c r="A12" s="296" t="s">
        <v>70</v>
      </c>
      <c r="B12" s="244" t="s">
        <v>213</v>
      </c>
      <c r="C12" s="245" t="s">
        <v>244</v>
      </c>
      <c r="D12" s="246" t="s">
        <v>241</v>
      </c>
      <c r="E12" s="247">
        <v>1</v>
      </c>
      <c r="F12" s="297">
        <v>146.41999999999999</v>
      </c>
    </row>
    <row r="13" spans="1:6" ht="34.5" x14ac:dyDescent="0.25">
      <c r="A13" s="296" t="s">
        <v>70</v>
      </c>
      <c r="B13" s="244" t="s">
        <v>214</v>
      </c>
      <c r="C13" s="245" t="s">
        <v>245</v>
      </c>
      <c r="D13" s="246" t="s">
        <v>246</v>
      </c>
      <c r="E13" s="247">
        <v>8</v>
      </c>
      <c r="F13" s="297">
        <v>348.36</v>
      </c>
    </row>
    <row r="14" spans="1:6" ht="45.75" x14ac:dyDescent="0.25">
      <c r="A14" s="296" t="s">
        <v>70</v>
      </c>
      <c r="B14" s="244" t="s">
        <v>215</v>
      </c>
      <c r="C14" s="245" t="s">
        <v>247</v>
      </c>
      <c r="D14" s="246" t="s">
        <v>246</v>
      </c>
      <c r="E14" s="247">
        <v>1</v>
      </c>
      <c r="F14" s="297">
        <v>276.64</v>
      </c>
    </row>
    <row r="15" spans="1:6" ht="34.5" x14ac:dyDescent="0.25">
      <c r="A15" s="298" t="s">
        <v>70</v>
      </c>
      <c r="B15" s="299" t="s">
        <v>216</v>
      </c>
      <c r="C15" s="300" t="s">
        <v>248</v>
      </c>
      <c r="D15" s="301" t="s">
        <v>246</v>
      </c>
      <c r="E15" s="302">
        <v>1</v>
      </c>
      <c r="F15" s="303">
        <v>320.07</v>
      </c>
    </row>
    <row r="16" spans="1:6" x14ac:dyDescent="0.25">
      <c r="A16" s="304"/>
      <c r="B16" s="248"/>
      <c r="C16" s="248"/>
      <c r="D16" s="248"/>
      <c r="E16" s="248"/>
      <c r="F16" s="305"/>
    </row>
    <row r="17" spans="1:6" ht="23.25" x14ac:dyDescent="0.25">
      <c r="A17" s="295" t="s">
        <v>146</v>
      </c>
      <c r="B17" s="240" t="s">
        <v>74</v>
      </c>
      <c r="C17" s="241" t="s">
        <v>123</v>
      </c>
      <c r="D17" s="240" t="s">
        <v>175</v>
      </c>
      <c r="E17" s="242"/>
      <c r="F17" s="243">
        <v>3786.88</v>
      </c>
    </row>
    <row r="18" spans="1:6" ht="34.5" x14ac:dyDescent="0.25">
      <c r="A18" s="296" t="s">
        <v>70</v>
      </c>
      <c r="B18" s="244" t="s">
        <v>210</v>
      </c>
      <c r="C18" s="245" t="s">
        <v>240</v>
      </c>
      <c r="D18" s="246" t="s">
        <v>241</v>
      </c>
      <c r="E18" s="247">
        <v>1</v>
      </c>
      <c r="F18" s="297">
        <v>92.06</v>
      </c>
    </row>
    <row r="19" spans="1:6" ht="34.5" x14ac:dyDescent="0.25">
      <c r="A19" s="296" t="s">
        <v>70</v>
      </c>
      <c r="B19" s="244" t="s">
        <v>211</v>
      </c>
      <c r="C19" s="245" t="s">
        <v>242</v>
      </c>
      <c r="D19" s="246" t="s">
        <v>241</v>
      </c>
      <c r="E19" s="247">
        <v>1</v>
      </c>
      <c r="F19" s="297">
        <v>94.7</v>
      </c>
    </row>
    <row r="20" spans="1:6" ht="23.25" x14ac:dyDescent="0.25">
      <c r="A20" s="296" t="s">
        <v>70</v>
      </c>
      <c r="B20" s="244" t="s">
        <v>212</v>
      </c>
      <c r="C20" s="245" t="s">
        <v>243</v>
      </c>
      <c r="D20" s="246" t="s">
        <v>241</v>
      </c>
      <c r="E20" s="247">
        <v>1</v>
      </c>
      <c r="F20" s="297">
        <v>70.11</v>
      </c>
    </row>
    <row r="21" spans="1:6" ht="34.5" x14ac:dyDescent="0.25">
      <c r="A21" s="296" t="s">
        <v>70</v>
      </c>
      <c r="B21" s="244" t="s">
        <v>213</v>
      </c>
      <c r="C21" s="245" t="s">
        <v>244</v>
      </c>
      <c r="D21" s="246" t="s">
        <v>241</v>
      </c>
      <c r="E21" s="247">
        <v>1</v>
      </c>
      <c r="F21" s="297">
        <v>146.41999999999999</v>
      </c>
    </row>
    <row r="22" spans="1:6" ht="34.5" x14ac:dyDescent="0.25">
      <c r="A22" s="296" t="s">
        <v>70</v>
      </c>
      <c r="B22" s="244" t="s">
        <v>214</v>
      </c>
      <c r="C22" s="245" t="s">
        <v>245</v>
      </c>
      <c r="D22" s="246" t="s">
        <v>246</v>
      </c>
      <c r="E22" s="247">
        <v>8</v>
      </c>
      <c r="F22" s="297">
        <v>348.36</v>
      </c>
    </row>
    <row r="23" spans="1:6" ht="45.75" x14ac:dyDescent="0.25">
      <c r="A23" s="296" t="s">
        <v>70</v>
      </c>
      <c r="B23" s="244" t="s">
        <v>215</v>
      </c>
      <c r="C23" s="245" t="s">
        <v>247</v>
      </c>
      <c r="D23" s="246" t="s">
        <v>246</v>
      </c>
      <c r="E23" s="247">
        <v>1</v>
      </c>
      <c r="F23" s="297">
        <v>276.64</v>
      </c>
    </row>
    <row r="24" spans="1:6" ht="34.5" x14ac:dyDescent="0.25">
      <c r="A24" s="298" t="s">
        <v>70</v>
      </c>
      <c r="B24" s="299" t="s">
        <v>216</v>
      </c>
      <c r="C24" s="300" t="s">
        <v>248</v>
      </c>
      <c r="D24" s="301" t="s">
        <v>246</v>
      </c>
      <c r="E24" s="302">
        <v>1</v>
      </c>
      <c r="F24" s="303">
        <v>320.07</v>
      </c>
    </row>
    <row r="25" spans="1:6" ht="12" customHeight="1" x14ac:dyDescent="0.25">
      <c r="A25" s="304"/>
      <c r="B25" s="248"/>
      <c r="C25" s="248"/>
      <c r="D25" s="248"/>
      <c r="E25" s="248"/>
      <c r="F25" s="305"/>
    </row>
    <row r="26" spans="1:6" ht="34.5" x14ac:dyDescent="0.25">
      <c r="A26" s="295" t="s">
        <v>146</v>
      </c>
      <c r="B26" s="240" t="s">
        <v>135</v>
      </c>
      <c r="C26" s="241" t="s">
        <v>115</v>
      </c>
      <c r="D26" s="240" t="s">
        <v>85</v>
      </c>
      <c r="E26" s="242"/>
      <c r="F26" s="243">
        <v>1252.6699999999998</v>
      </c>
    </row>
    <row r="27" spans="1:6" ht="34.5" x14ac:dyDescent="0.25">
      <c r="A27" s="296" t="s">
        <v>217</v>
      </c>
      <c r="B27" s="244" t="s">
        <v>218</v>
      </c>
      <c r="C27" s="245" t="s">
        <v>234</v>
      </c>
      <c r="D27" s="246" t="s">
        <v>235</v>
      </c>
      <c r="E27" s="247">
        <v>2.5548000000000002</v>
      </c>
      <c r="F27" s="297">
        <v>441.43999999999994</v>
      </c>
    </row>
    <row r="28" spans="1:6" ht="34.5" x14ac:dyDescent="0.25">
      <c r="A28" s="296" t="s">
        <v>70</v>
      </c>
      <c r="B28" s="244" t="s">
        <v>219</v>
      </c>
      <c r="C28" s="245" t="s">
        <v>249</v>
      </c>
      <c r="D28" s="246" t="s">
        <v>246</v>
      </c>
      <c r="E28" s="247">
        <v>4.6399999999999997E-2</v>
      </c>
      <c r="F28" s="297">
        <v>362.69</v>
      </c>
    </row>
    <row r="29" spans="1:6" ht="34.5" x14ac:dyDescent="0.25">
      <c r="A29" s="296" t="s">
        <v>70</v>
      </c>
      <c r="B29" s="244" t="s">
        <v>213</v>
      </c>
      <c r="C29" s="245" t="s">
        <v>244</v>
      </c>
      <c r="D29" s="246" t="s">
        <v>241</v>
      </c>
      <c r="E29" s="247">
        <v>9.4899999999999998E-2</v>
      </c>
      <c r="F29" s="297">
        <v>146.41999999999999</v>
      </c>
    </row>
    <row r="30" spans="1:6" x14ac:dyDescent="0.25">
      <c r="A30" s="296" t="s">
        <v>70</v>
      </c>
      <c r="B30" s="244" t="s">
        <v>220</v>
      </c>
      <c r="C30" s="245" t="s">
        <v>250</v>
      </c>
      <c r="D30" s="246" t="s">
        <v>238</v>
      </c>
      <c r="E30" s="247">
        <v>1.1301000000000001</v>
      </c>
      <c r="F30" s="297">
        <v>22.45</v>
      </c>
    </row>
    <row r="31" spans="1:6" ht="34.5" x14ac:dyDescent="0.25">
      <c r="A31" s="296" t="s">
        <v>70</v>
      </c>
      <c r="B31" s="244" t="s">
        <v>221</v>
      </c>
      <c r="C31" s="245" t="s">
        <v>251</v>
      </c>
      <c r="D31" s="246" t="s">
        <v>246</v>
      </c>
      <c r="E31" s="247">
        <v>4.6399999999999997E-2</v>
      </c>
      <c r="F31" s="297">
        <v>273.58999999999997</v>
      </c>
    </row>
    <row r="32" spans="1:6" ht="34.5" x14ac:dyDescent="0.25">
      <c r="A32" s="296" t="s">
        <v>70</v>
      </c>
      <c r="B32" s="244" t="s">
        <v>222</v>
      </c>
      <c r="C32" s="245" t="s">
        <v>252</v>
      </c>
      <c r="D32" s="246" t="s">
        <v>246</v>
      </c>
      <c r="E32" s="247">
        <v>8.0500000000000002E-2</v>
      </c>
      <c r="F32" s="297">
        <v>239.65</v>
      </c>
    </row>
    <row r="33" spans="1:6" ht="34.5" x14ac:dyDescent="0.25">
      <c r="A33" s="296" t="s">
        <v>70</v>
      </c>
      <c r="B33" s="244" t="s">
        <v>210</v>
      </c>
      <c r="C33" s="245" t="s">
        <v>240</v>
      </c>
      <c r="D33" s="246" t="s">
        <v>241</v>
      </c>
      <c r="E33" s="247">
        <v>6.0699999999999997E-2</v>
      </c>
      <c r="F33" s="297">
        <v>92.06</v>
      </c>
    </row>
    <row r="34" spans="1:6" ht="23.25" x14ac:dyDescent="0.25">
      <c r="A34" s="296" t="s">
        <v>70</v>
      </c>
      <c r="B34" s="244" t="s">
        <v>223</v>
      </c>
      <c r="C34" s="245" t="s">
        <v>253</v>
      </c>
      <c r="D34" s="246" t="s">
        <v>241</v>
      </c>
      <c r="E34" s="247">
        <v>0.1071</v>
      </c>
      <c r="F34" s="297">
        <v>63.44</v>
      </c>
    </row>
    <row r="35" spans="1:6" ht="23.25" x14ac:dyDescent="0.25">
      <c r="A35" s="296" t="s">
        <v>70</v>
      </c>
      <c r="B35" s="244" t="s">
        <v>224</v>
      </c>
      <c r="C35" s="245" t="s">
        <v>254</v>
      </c>
      <c r="D35" s="246" t="s">
        <v>246</v>
      </c>
      <c r="E35" s="247">
        <v>3.4099999999999998E-2</v>
      </c>
      <c r="F35" s="297">
        <v>152.32</v>
      </c>
    </row>
    <row r="36" spans="1:6" ht="34.5" x14ac:dyDescent="0.25">
      <c r="A36" s="296" t="s">
        <v>70</v>
      </c>
      <c r="B36" s="249" t="s">
        <v>225</v>
      </c>
      <c r="C36" s="250" t="s">
        <v>255</v>
      </c>
      <c r="D36" s="251" t="s">
        <v>246</v>
      </c>
      <c r="E36" s="252">
        <v>4.19E-2</v>
      </c>
      <c r="F36" s="306">
        <v>226.97</v>
      </c>
    </row>
    <row r="37" spans="1:6" ht="34.5" x14ac:dyDescent="0.25">
      <c r="A37" s="298" t="s">
        <v>70</v>
      </c>
      <c r="B37" s="299" t="s">
        <v>226</v>
      </c>
      <c r="C37" s="300" t="s">
        <v>256</v>
      </c>
      <c r="D37" s="301" t="s">
        <v>241</v>
      </c>
      <c r="E37" s="302">
        <v>9.9000000000000005E-2</v>
      </c>
      <c r="F37" s="303">
        <v>98.49</v>
      </c>
    </row>
    <row r="38" spans="1:6" ht="12" customHeight="1" x14ac:dyDescent="0.25">
      <c r="A38" s="304"/>
      <c r="B38" s="248"/>
      <c r="C38" s="248"/>
      <c r="D38" s="248"/>
      <c r="E38" s="248"/>
      <c r="F38" s="305"/>
    </row>
    <row r="39" spans="1:6" ht="23.25" x14ac:dyDescent="0.25">
      <c r="A39" s="295" t="s">
        <v>146</v>
      </c>
      <c r="B39" s="240" t="s">
        <v>131</v>
      </c>
      <c r="C39" s="241" t="s">
        <v>111</v>
      </c>
      <c r="D39" s="240" t="s">
        <v>82</v>
      </c>
      <c r="E39" s="242"/>
      <c r="F39" s="243">
        <v>7.8599999999999994</v>
      </c>
    </row>
    <row r="40" spans="1:6" ht="45.75" x14ac:dyDescent="0.25">
      <c r="A40" s="296" t="s">
        <v>70</v>
      </c>
      <c r="B40" s="244" t="s">
        <v>227</v>
      </c>
      <c r="C40" s="245" t="s">
        <v>257</v>
      </c>
      <c r="D40" s="246" t="s">
        <v>241</v>
      </c>
      <c r="E40" s="247">
        <v>4.8999999999999998E-3</v>
      </c>
      <c r="F40" s="297">
        <v>68.88</v>
      </c>
    </row>
    <row r="41" spans="1:6" ht="45.75" x14ac:dyDescent="0.25">
      <c r="A41" s="296" t="s">
        <v>70</v>
      </c>
      <c r="B41" s="249" t="s">
        <v>215</v>
      </c>
      <c r="C41" s="250" t="s">
        <v>247</v>
      </c>
      <c r="D41" s="251" t="s">
        <v>246</v>
      </c>
      <c r="E41" s="252">
        <v>1E-3</v>
      </c>
      <c r="F41" s="306">
        <v>276.64</v>
      </c>
    </row>
    <row r="42" spans="1:6" x14ac:dyDescent="0.25">
      <c r="A42" s="307" t="s">
        <v>70</v>
      </c>
      <c r="B42" s="253" t="s">
        <v>228</v>
      </c>
      <c r="C42" s="254" t="s">
        <v>258</v>
      </c>
      <c r="D42" s="255" t="s">
        <v>238</v>
      </c>
      <c r="E42" s="256">
        <v>5.7999999999999996E-3</v>
      </c>
      <c r="F42" s="308">
        <v>22.4</v>
      </c>
    </row>
    <row r="43" spans="1:6" ht="23.25" x14ac:dyDescent="0.25">
      <c r="A43" s="296" t="s">
        <v>70</v>
      </c>
      <c r="B43" s="244" t="s">
        <v>229</v>
      </c>
      <c r="C43" s="245" t="s">
        <v>259</v>
      </c>
      <c r="D43" s="246" t="s">
        <v>241</v>
      </c>
      <c r="E43" s="247">
        <v>4.1000000000000003E-3</v>
      </c>
      <c r="F43" s="297">
        <v>58.51</v>
      </c>
    </row>
    <row r="44" spans="1:6" ht="23.25" x14ac:dyDescent="0.25">
      <c r="A44" s="296" t="s">
        <v>70</v>
      </c>
      <c r="B44" s="244" t="s">
        <v>230</v>
      </c>
      <c r="C44" s="245" t="s">
        <v>260</v>
      </c>
      <c r="D44" s="246" t="s">
        <v>246</v>
      </c>
      <c r="E44" s="247">
        <v>1.6999999999999999E-3</v>
      </c>
      <c r="F44" s="297">
        <v>143.13999999999999</v>
      </c>
    </row>
    <row r="45" spans="1:6" ht="23.25" x14ac:dyDescent="0.25">
      <c r="A45" s="296" t="s">
        <v>70</v>
      </c>
      <c r="B45" s="244" t="s">
        <v>231</v>
      </c>
      <c r="C45" s="245" t="s">
        <v>261</v>
      </c>
      <c r="D45" s="246" t="s">
        <v>241</v>
      </c>
      <c r="E45" s="247">
        <v>4.0000000000000001E-3</v>
      </c>
      <c r="F45" s="297">
        <v>5.16</v>
      </c>
    </row>
    <row r="46" spans="1:6" ht="23.25" x14ac:dyDescent="0.25">
      <c r="A46" s="309" t="s">
        <v>70</v>
      </c>
      <c r="B46" s="249" t="s">
        <v>232</v>
      </c>
      <c r="C46" s="250" t="s">
        <v>262</v>
      </c>
      <c r="D46" s="251" t="s">
        <v>246</v>
      </c>
      <c r="E46" s="252">
        <v>2E-3</v>
      </c>
      <c r="F46" s="306">
        <v>10.27</v>
      </c>
    </row>
    <row r="47" spans="1:6" x14ac:dyDescent="0.25">
      <c r="A47" s="298" t="s">
        <v>233</v>
      </c>
      <c r="B47" s="299" t="s">
        <v>76</v>
      </c>
      <c r="C47" s="300" t="s">
        <v>263</v>
      </c>
      <c r="D47" s="301" t="s">
        <v>264</v>
      </c>
      <c r="E47" s="302">
        <v>1.2</v>
      </c>
      <c r="F47" s="303">
        <v>5.53</v>
      </c>
    </row>
    <row r="48" spans="1:6" ht="10.5" customHeight="1" x14ac:dyDescent="0.25">
      <c r="A48" s="304"/>
      <c r="B48" s="248"/>
      <c r="C48" s="248"/>
      <c r="D48" s="248"/>
      <c r="E48" s="248"/>
      <c r="F48" s="305"/>
    </row>
    <row r="49" spans="1:6" ht="22.5" x14ac:dyDescent="0.25">
      <c r="A49" s="312" t="s">
        <v>146</v>
      </c>
      <c r="B49" s="313" t="s">
        <v>134</v>
      </c>
      <c r="C49" s="314" t="s">
        <v>114</v>
      </c>
      <c r="D49" s="313" t="s">
        <v>82</v>
      </c>
      <c r="E49" s="315"/>
      <c r="F49" s="316">
        <v>2.6900000000000004</v>
      </c>
    </row>
    <row r="50" spans="1:6" ht="45.75" x14ac:dyDescent="0.25">
      <c r="A50" s="309" t="s">
        <v>70</v>
      </c>
      <c r="B50" s="249" t="s">
        <v>227</v>
      </c>
      <c r="C50" s="250" t="s">
        <v>257</v>
      </c>
      <c r="D50" s="251" t="s">
        <v>241</v>
      </c>
      <c r="E50" s="252">
        <v>5.1000000000000004E-3</v>
      </c>
      <c r="F50" s="306">
        <v>68.88</v>
      </c>
    </row>
    <row r="51" spans="1:6" ht="45.75" x14ac:dyDescent="0.25">
      <c r="A51" s="309" t="s">
        <v>70</v>
      </c>
      <c r="B51" s="244" t="s">
        <v>215</v>
      </c>
      <c r="C51" s="245" t="s">
        <v>247</v>
      </c>
      <c r="D51" s="246" t="s">
        <v>246</v>
      </c>
      <c r="E51" s="247">
        <v>4.0000000000000002E-4</v>
      </c>
      <c r="F51" s="297">
        <v>276.64</v>
      </c>
    </row>
    <row r="52" spans="1:6" x14ac:dyDescent="0.25">
      <c r="A52" s="307" t="s">
        <v>70</v>
      </c>
      <c r="B52" s="253" t="s">
        <v>228</v>
      </c>
      <c r="C52" s="254" t="s">
        <v>258</v>
      </c>
      <c r="D52" s="255" t="s">
        <v>238</v>
      </c>
      <c r="E52" s="256">
        <v>5.4999999999999997E-3</v>
      </c>
      <c r="F52" s="308">
        <v>22.4</v>
      </c>
    </row>
    <row r="53" spans="1:6" ht="23.25" x14ac:dyDescent="0.25">
      <c r="A53" s="307" t="s">
        <v>70</v>
      </c>
      <c r="B53" s="244" t="s">
        <v>229</v>
      </c>
      <c r="C53" s="245" t="s">
        <v>259</v>
      </c>
      <c r="D53" s="246" t="s">
        <v>241</v>
      </c>
      <c r="E53" s="247">
        <v>3.8E-3</v>
      </c>
      <c r="F53" s="297">
        <v>58.51</v>
      </c>
    </row>
    <row r="54" spans="1:6" ht="23.25" x14ac:dyDescent="0.25">
      <c r="A54" s="296" t="s">
        <v>70</v>
      </c>
      <c r="B54" s="244" t="s">
        <v>230</v>
      </c>
      <c r="C54" s="245" t="s">
        <v>260</v>
      </c>
      <c r="D54" s="246" t="s">
        <v>246</v>
      </c>
      <c r="E54" s="247">
        <v>1.6999999999999999E-3</v>
      </c>
      <c r="F54" s="297">
        <v>143.13999999999999</v>
      </c>
    </row>
    <row r="55" spans="1:6" ht="23.25" x14ac:dyDescent="0.25">
      <c r="A55" s="296" t="s">
        <v>70</v>
      </c>
      <c r="B55" s="244" t="s">
        <v>231</v>
      </c>
      <c r="C55" s="245" t="s">
        <v>261</v>
      </c>
      <c r="D55" s="246" t="s">
        <v>241</v>
      </c>
      <c r="E55" s="247">
        <v>4.0000000000000001E-3</v>
      </c>
      <c r="F55" s="297">
        <v>5.16</v>
      </c>
    </row>
    <row r="56" spans="1:6" ht="23.25" x14ac:dyDescent="0.25">
      <c r="A56" s="296" t="s">
        <v>70</v>
      </c>
      <c r="B56" s="244" t="s">
        <v>232</v>
      </c>
      <c r="C56" s="245" t="s">
        <v>262</v>
      </c>
      <c r="D56" s="246" t="s">
        <v>246</v>
      </c>
      <c r="E56" s="247">
        <v>2E-3</v>
      </c>
      <c r="F56" s="297">
        <v>10.27</v>
      </c>
    </row>
    <row r="57" spans="1:6" x14ac:dyDescent="0.25">
      <c r="A57" s="298" t="s">
        <v>233</v>
      </c>
      <c r="B57" s="299" t="s">
        <v>75</v>
      </c>
      <c r="C57" s="300" t="s">
        <v>265</v>
      </c>
      <c r="D57" s="301" t="s">
        <v>264</v>
      </c>
      <c r="E57" s="302">
        <v>0.45</v>
      </c>
      <c r="F57" s="303">
        <v>3.58</v>
      </c>
    </row>
    <row r="58" spans="1:6" ht="12.75" customHeight="1" x14ac:dyDescent="0.25">
      <c r="A58" s="304"/>
      <c r="B58" s="248"/>
      <c r="C58" s="248"/>
      <c r="D58" s="248"/>
      <c r="E58" s="248"/>
      <c r="F58" s="305"/>
    </row>
    <row r="59" spans="1:6" ht="33.75" x14ac:dyDescent="0.25">
      <c r="A59" s="312" t="s">
        <v>146</v>
      </c>
      <c r="B59" s="313" t="s">
        <v>218</v>
      </c>
      <c r="C59" s="314" t="s">
        <v>234</v>
      </c>
      <c r="D59" s="313" t="s">
        <v>235</v>
      </c>
      <c r="E59" s="315"/>
      <c r="F59" s="316">
        <v>441.43999999999994</v>
      </c>
    </row>
    <row r="60" spans="1:6" ht="23.25" x14ac:dyDescent="0.25">
      <c r="A60" s="296" t="s">
        <v>73</v>
      </c>
      <c r="B60" s="244">
        <v>370</v>
      </c>
      <c r="C60" s="245" t="s">
        <v>266</v>
      </c>
      <c r="D60" s="246" t="s">
        <v>85</v>
      </c>
      <c r="E60" s="247">
        <v>0.32479999999999998</v>
      </c>
      <c r="F60" s="297">
        <v>89.5</v>
      </c>
    </row>
    <row r="61" spans="1:6" x14ac:dyDescent="0.25">
      <c r="A61" s="296" t="s">
        <v>73</v>
      </c>
      <c r="B61" s="244">
        <v>1106</v>
      </c>
      <c r="C61" s="245" t="s">
        <v>267</v>
      </c>
      <c r="D61" s="246" t="s">
        <v>268</v>
      </c>
      <c r="E61" s="247">
        <v>56.2</v>
      </c>
      <c r="F61" s="297">
        <v>0.89</v>
      </c>
    </row>
    <row r="62" spans="1:6" ht="23.25" x14ac:dyDescent="0.25">
      <c r="A62" s="296" t="s">
        <v>73</v>
      </c>
      <c r="B62" s="244">
        <v>4720</v>
      </c>
      <c r="C62" s="245" t="s">
        <v>269</v>
      </c>
      <c r="D62" s="246" t="s">
        <v>85</v>
      </c>
      <c r="E62" s="247">
        <v>0.19980000000000001</v>
      </c>
      <c r="F62" s="297">
        <v>85.06</v>
      </c>
    </row>
    <row r="63" spans="1:6" ht="15.75" customHeight="1" x14ac:dyDescent="0.25">
      <c r="A63" s="296" t="s">
        <v>73</v>
      </c>
      <c r="B63" s="244">
        <v>4721</v>
      </c>
      <c r="C63" s="245" t="s">
        <v>270</v>
      </c>
      <c r="D63" s="246" t="s">
        <v>85</v>
      </c>
      <c r="E63" s="247">
        <v>6.25E-2</v>
      </c>
      <c r="F63" s="297">
        <v>73.680000000000007</v>
      </c>
    </row>
    <row r="64" spans="1:6" ht="34.5" x14ac:dyDescent="0.25">
      <c r="A64" s="296" t="s">
        <v>70</v>
      </c>
      <c r="B64" s="244">
        <v>5940</v>
      </c>
      <c r="C64" s="245" t="s">
        <v>271</v>
      </c>
      <c r="D64" s="246" t="s">
        <v>246</v>
      </c>
      <c r="E64" s="247">
        <v>4.7999999999999996E-3</v>
      </c>
      <c r="F64" s="297">
        <v>196.24</v>
      </c>
    </row>
    <row r="65" spans="1:6" ht="23.25" x14ac:dyDescent="0.25">
      <c r="A65" s="296" t="s">
        <v>70</v>
      </c>
      <c r="B65" s="244">
        <v>5942</v>
      </c>
      <c r="C65" s="245" t="s">
        <v>272</v>
      </c>
      <c r="D65" s="246" t="s">
        <v>241</v>
      </c>
      <c r="E65" s="247">
        <v>1.7899999999999999E-2</v>
      </c>
      <c r="F65" s="297">
        <v>85.48</v>
      </c>
    </row>
    <row r="66" spans="1:6" ht="23.25" x14ac:dyDescent="0.25">
      <c r="A66" s="296" t="s">
        <v>70</v>
      </c>
      <c r="B66" s="244">
        <v>7030</v>
      </c>
      <c r="C66" s="245" t="s">
        <v>273</v>
      </c>
      <c r="D66" s="246" t="s">
        <v>246</v>
      </c>
      <c r="E66" s="247">
        <v>4.5499999999999999E-2</v>
      </c>
      <c r="F66" s="297">
        <v>268.31</v>
      </c>
    </row>
    <row r="67" spans="1:6" x14ac:dyDescent="0.25">
      <c r="A67" s="296" t="s">
        <v>233</v>
      </c>
      <c r="B67" s="244" t="s">
        <v>74</v>
      </c>
      <c r="C67" s="245" t="s">
        <v>274</v>
      </c>
      <c r="D67" s="246" t="s">
        <v>235</v>
      </c>
      <c r="E67" s="247">
        <v>6.3229999999999995E-2</v>
      </c>
      <c r="F67" s="297">
        <v>4248.5</v>
      </c>
    </row>
    <row r="68" spans="1:6" x14ac:dyDescent="0.25">
      <c r="A68" s="309" t="s">
        <v>70</v>
      </c>
      <c r="B68" s="249">
        <v>88316</v>
      </c>
      <c r="C68" s="250" t="s">
        <v>258</v>
      </c>
      <c r="D68" s="251" t="s">
        <v>238</v>
      </c>
      <c r="E68" s="252">
        <v>4.5499999999999999E-2</v>
      </c>
      <c r="F68" s="306">
        <v>22.4</v>
      </c>
    </row>
    <row r="69" spans="1:6" x14ac:dyDescent="0.25">
      <c r="A69" s="296" t="s">
        <v>70</v>
      </c>
      <c r="B69" s="244">
        <v>90776</v>
      </c>
      <c r="C69" s="245" t="s">
        <v>239</v>
      </c>
      <c r="D69" s="246" t="s">
        <v>238</v>
      </c>
      <c r="E69" s="247">
        <v>2.2700000000000001E-2</v>
      </c>
      <c r="F69" s="297">
        <v>60.25</v>
      </c>
    </row>
    <row r="70" spans="1:6" ht="23.25" x14ac:dyDescent="0.25">
      <c r="A70" s="296" t="s">
        <v>70</v>
      </c>
      <c r="B70" s="244">
        <v>93433</v>
      </c>
      <c r="C70" s="245" t="s">
        <v>275</v>
      </c>
      <c r="D70" s="246" t="s">
        <v>246</v>
      </c>
      <c r="E70" s="247">
        <v>1.7600000000000001E-2</v>
      </c>
      <c r="F70" s="297">
        <v>2725.61</v>
      </c>
    </row>
    <row r="71" spans="1:6" ht="23.25" x14ac:dyDescent="0.25">
      <c r="A71" s="309" t="s">
        <v>70</v>
      </c>
      <c r="B71" s="249">
        <v>93434</v>
      </c>
      <c r="C71" s="245" t="s">
        <v>276</v>
      </c>
      <c r="D71" s="246" t="s">
        <v>241</v>
      </c>
      <c r="E71" s="252">
        <v>5.1000000000000004E-3</v>
      </c>
      <c r="F71" s="297">
        <v>365.21</v>
      </c>
    </row>
    <row r="72" spans="1:6" ht="23.25" x14ac:dyDescent="0.25">
      <c r="A72" s="309" t="s">
        <v>70</v>
      </c>
      <c r="B72" s="249">
        <v>95872</v>
      </c>
      <c r="C72" s="245" t="s">
        <v>277</v>
      </c>
      <c r="D72" s="246" t="s">
        <v>246</v>
      </c>
      <c r="E72" s="252">
        <v>1.7600000000000001E-2</v>
      </c>
      <c r="F72" s="297">
        <v>296.20999999999998</v>
      </c>
    </row>
    <row r="73" spans="1:6" ht="23.25" x14ac:dyDescent="0.25">
      <c r="A73" s="296" t="s">
        <v>70</v>
      </c>
      <c r="B73" s="244">
        <v>95873</v>
      </c>
      <c r="C73" s="245" t="s">
        <v>278</v>
      </c>
      <c r="D73" s="246" t="s">
        <v>241</v>
      </c>
      <c r="E73" s="247">
        <v>5.1000000000000004E-3</v>
      </c>
      <c r="F73" s="297">
        <v>13.75</v>
      </c>
    </row>
    <row r="74" spans="1:6" x14ac:dyDescent="0.25">
      <c r="A74" s="304"/>
      <c r="B74" s="248"/>
      <c r="C74" s="248"/>
      <c r="D74" s="248"/>
      <c r="E74" s="248"/>
      <c r="F74" s="305"/>
    </row>
    <row r="75" spans="1:6" ht="22.5" x14ac:dyDescent="0.25">
      <c r="A75" s="312" t="s">
        <v>146</v>
      </c>
      <c r="B75" s="313" t="s">
        <v>124</v>
      </c>
      <c r="C75" s="314" t="s">
        <v>105</v>
      </c>
      <c r="D75" s="313" t="s">
        <v>175</v>
      </c>
      <c r="E75" s="315"/>
      <c r="F75" s="316">
        <v>709.6</v>
      </c>
    </row>
    <row r="76" spans="1:6" x14ac:dyDescent="0.25">
      <c r="A76" s="298" t="s">
        <v>70</v>
      </c>
      <c r="B76" s="299" t="s">
        <v>236</v>
      </c>
      <c r="C76" s="300" t="s">
        <v>279</v>
      </c>
      <c r="D76" s="301" t="s">
        <v>238</v>
      </c>
      <c r="E76" s="302">
        <v>20</v>
      </c>
      <c r="F76" s="303">
        <v>35.479999999999997</v>
      </c>
    </row>
    <row r="77" spans="1:6" x14ac:dyDescent="0.25">
      <c r="A77" s="310"/>
      <c r="B77" s="42"/>
      <c r="C77" s="42"/>
      <c r="D77" s="42"/>
      <c r="E77" s="42"/>
      <c r="F77" s="311"/>
    </row>
    <row r="78" spans="1:6" ht="17.25" customHeight="1" x14ac:dyDescent="0.25">
      <c r="A78" s="317" t="s">
        <v>281</v>
      </c>
      <c r="B78" s="317"/>
      <c r="C78" s="317"/>
      <c r="D78" s="317"/>
      <c r="E78" s="317"/>
      <c r="F78" s="317"/>
    </row>
    <row r="79" spans="1:6" ht="22.5" x14ac:dyDescent="0.25">
      <c r="A79" s="270" t="s">
        <v>204</v>
      </c>
      <c r="B79" s="270" t="s">
        <v>205</v>
      </c>
      <c r="C79" s="271" t="s">
        <v>206</v>
      </c>
      <c r="D79" s="270" t="s">
        <v>175</v>
      </c>
      <c r="E79" s="272" t="s">
        <v>291</v>
      </c>
      <c r="F79" s="268" t="s">
        <v>282</v>
      </c>
    </row>
    <row r="80" spans="1:6" x14ac:dyDescent="0.25">
      <c r="A80" s="270" t="s">
        <v>233</v>
      </c>
      <c r="B80" s="273" t="s">
        <v>76</v>
      </c>
      <c r="C80" s="274" t="s">
        <v>263</v>
      </c>
      <c r="D80" s="275" t="s">
        <v>264</v>
      </c>
      <c r="E80" s="276">
        <v>5.53</v>
      </c>
      <c r="F80" s="277"/>
    </row>
    <row r="81" spans="1:6" x14ac:dyDescent="0.25">
      <c r="A81" s="278"/>
      <c r="B81" s="279" t="s">
        <v>283</v>
      </c>
      <c r="C81" s="280" t="s">
        <v>284</v>
      </c>
      <c r="D81" s="281"/>
      <c r="E81" s="282" t="s">
        <v>285</v>
      </c>
      <c r="F81" s="283" t="s">
        <v>286</v>
      </c>
    </row>
    <row r="82" spans="1:6" x14ac:dyDescent="0.25">
      <c r="A82" s="278"/>
      <c r="B82" s="284" t="s">
        <v>287</v>
      </c>
      <c r="C82" s="285" t="s">
        <v>292</v>
      </c>
      <c r="D82" s="286"/>
      <c r="E82" s="287">
        <v>5.53</v>
      </c>
      <c r="F82" s="294" t="s">
        <v>288</v>
      </c>
    </row>
    <row r="83" spans="1:6" ht="36" customHeight="1" x14ac:dyDescent="0.25">
      <c r="A83" s="288"/>
      <c r="B83" s="269" t="s">
        <v>289</v>
      </c>
      <c r="C83" s="289" t="s">
        <v>290</v>
      </c>
      <c r="D83" s="290"/>
      <c r="E83" s="290"/>
      <c r="F83" s="291"/>
    </row>
    <row r="84" spans="1:6" x14ac:dyDescent="0.25">
      <c r="A84" s="278"/>
      <c r="B84" s="292"/>
      <c r="C84" s="292"/>
      <c r="D84" s="292"/>
      <c r="E84" s="292"/>
      <c r="F84" s="293"/>
    </row>
    <row r="85" spans="1:6" ht="22.5" x14ac:dyDescent="0.25">
      <c r="A85" s="270" t="s">
        <v>204</v>
      </c>
      <c r="B85" s="270" t="s">
        <v>205</v>
      </c>
      <c r="C85" s="271" t="s">
        <v>206</v>
      </c>
      <c r="D85" s="270" t="s">
        <v>175</v>
      </c>
      <c r="E85" s="272" t="s">
        <v>291</v>
      </c>
      <c r="F85" s="268" t="s">
        <v>282</v>
      </c>
    </row>
    <row r="86" spans="1:6" x14ac:dyDescent="0.25">
      <c r="A86" s="270" t="s">
        <v>233</v>
      </c>
      <c r="B86" s="273" t="s">
        <v>75</v>
      </c>
      <c r="C86" s="274" t="s">
        <v>265</v>
      </c>
      <c r="D86" s="275" t="s">
        <v>264</v>
      </c>
      <c r="E86" s="276">
        <v>3.58</v>
      </c>
      <c r="F86" s="277"/>
    </row>
    <row r="87" spans="1:6" x14ac:dyDescent="0.25">
      <c r="A87" s="278"/>
      <c r="B87" s="279" t="s">
        <v>283</v>
      </c>
      <c r="C87" s="280" t="s">
        <v>284</v>
      </c>
      <c r="D87" s="281"/>
      <c r="E87" s="282" t="s">
        <v>285</v>
      </c>
      <c r="F87" s="283" t="s">
        <v>286</v>
      </c>
    </row>
    <row r="88" spans="1:6" x14ac:dyDescent="0.25">
      <c r="A88" s="278"/>
      <c r="B88" s="284" t="s">
        <v>287</v>
      </c>
      <c r="C88" s="285" t="s">
        <v>292</v>
      </c>
      <c r="D88" s="286"/>
      <c r="E88" s="287">
        <v>3.58</v>
      </c>
      <c r="F88" s="294" t="s">
        <v>288</v>
      </c>
    </row>
    <row r="89" spans="1:6" ht="35.25" customHeight="1" x14ac:dyDescent="0.25">
      <c r="A89" s="288"/>
      <c r="B89" s="269" t="s">
        <v>289</v>
      </c>
      <c r="C89" s="289" t="s">
        <v>290</v>
      </c>
      <c r="D89" s="290"/>
      <c r="E89" s="290"/>
      <c r="F89" s="291"/>
    </row>
    <row r="90" spans="1:6" x14ac:dyDescent="0.25">
      <c r="A90" s="278"/>
      <c r="B90" s="292"/>
      <c r="C90" s="292"/>
      <c r="D90" s="292"/>
      <c r="E90" s="292"/>
      <c r="F90" s="293"/>
    </row>
    <row r="91" spans="1:6" ht="22.5" x14ac:dyDescent="0.25">
      <c r="A91" s="270" t="s">
        <v>204</v>
      </c>
      <c r="B91" s="270" t="s">
        <v>205</v>
      </c>
      <c r="C91" s="271" t="s">
        <v>206</v>
      </c>
      <c r="D91" s="270" t="s">
        <v>175</v>
      </c>
      <c r="E91" s="272" t="s">
        <v>291</v>
      </c>
      <c r="F91" s="268" t="s">
        <v>282</v>
      </c>
    </row>
    <row r="92" spans="1:6" x14ac:dyDescent="0.25">
      <c r="A92" s="270" t="s">
        <v>233</v>
      </c>
      <c r="B92" s="273" t="s">
        <v>74</v>
      </c>
      <c r="C92" s="274" t="s">
        <v>274</v>
      </c>
      <c r="D92" s="275" t="s">
        <v>235</v>
      </c>
      <c r="E92" s="276">
        <f>E94</f>
        <v>4248.5</v>
      </c>
      <c r="F92" s="277"/>
    </row>
    <row r="93" spans="1:6" x14ac:dyDescent="0.25">
      <c r="A93" s="278"/>
      <c r="B93" s="279" t="s">
        <v>283</v>
      </c>
      <c r="C93" s="280" t="s">
        <v>284</v>
      </c>
      <c r="D93" s="281"/>
      <c r="E93" s="282" t="s">
        <v>285</v>
      </c>
      <c r="F93" s="283" t="s">
        <v>286</v>
      </c>
    </row>
    <row r="94" spans="1:6" x14ac:dyDescent="0.25">
      <c r="A94" s="278"/>
      <c r="B94" s="284" t="s">
        <v>287</v>
      </c>
      <c r="C94" s="285" t="s">
        <v>292</v>
      </c>
      <c r="D94" s="286"/>
      <c r="E94" s="287">
        <v>4248.5</v>
      </c>
      <c r="F94" s="294" t="s">
        <v>288</v>
      </c>
    </row>
    <row r="95" spans="1:6" ht="36" customHeight="1" x14ac:dyDescent="0.25">
      <c r="A95" s="261"/>
      <c r="B95" s="262" t="s">
        <v>289</v>
      </c>
      <c r="C95" s="263" t="s">
        <v>290</v>
      </c>
      <c r="D95" s="264"/>
      <c r="E95" s="264"/>
      <c r="F95" s="265"/>
    </row>
    <row r="97" spans="3:4" x14ac:dyDescent="0.25">
      <c r="D97" s="318" t="s">
        <v>183</v>
      </c>
    </row>
    <row r="98" spans="3:4" x14ac:dyDescent="0.25">
      <c r="C98" s="266"/>
    </row>
    <row r="99" spans="3:4" ht="28.5" customHeight="1" x14ac:dyDescent="0.25">
      <c r="C99" s="267" t="s">
        <v>294</v>
      </c>
    </row>
    <row r="100" spans="3:4" x14ac:dyDescent="0.25">
      <c r="C100" s="319" t="s">
        <v>184</v>
      </c>
    </row>
    <row r="101" spans="3:4" x14ac:dyDescent="0.25">
      <c r="C101" s="319" t="s">
        <v>185</v>
      </c>
    </row>
    <row r="102" spans="3:4" x14ac:dyDescent="0.25">
      <c r="C102" s="266"/>
    </row>
  </sheetData>
  <mergeCells count="11">
    <mergeCell ref="A2:F2"/>
    <mergeCell ref="A78:F78"/>
    <mergeCell ref="C95:F95"/>
    <mergeCell ref="C93:D93"/>
    <mergeCell ref="C94:D94"/>
    <mergeCell ref="C89:F89"/>
    <mergeCell ref="C87:D87"/>
    <mergeCell ref="C88:D88"/>
    <mergeCell ref="C83:F83"/>
    <mergeCell ref="C81:D81"/>
    <mergeCell ref="C82:D82"/>
  </mergeCells>
  <dataValidations disablePrompts="1" count="2">
    <dataValidation type="list" allowBlank="1" showInputMessage="1" showErrorMessage="1" sqref="F92 F86 F80">
      <formula1>OFFSET(INDICES,0,0,,1)</formula1>
    </dataValidation>
    <dataValidation type="list" allowBlank="1" showInputMessage="1" showErrorMessage="1" sqref="B88 B82 B94">
      <formula1>OFFSET(EMPRESAS,0,0,,1)</formula1>
    </dataValidation>
  </dataValidations>
  <pageMargins left="0.37" right="0.43307086614173229" top="0.47244094488188981" bottom="0.55118110236220474" header="0.31496062992125984" footer="0.31496062992125984"/>
  <pageSetup paperSize="9" scale="80" orientation="portrait" horizontalDpi="0" verticalDpi="0" r:id="rId1"/>
  <ignoredErrors>
    <ignoredError sqref="B80 B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orçamento</vt:lpstr>
      <vt:lpstr>cronograma</vt:lpstr>
      <vt:lpstr>bdi</vt:lpstr>
      <vt:lpstr>composições</vt:lpstr>
      <vt:lpstr>bdi!Area_de_impressao</vt:lpstr>
      <vt:lpstr>cronograma!Area_de_impressao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Schmitt Caccia</dc:creator>
  <cp:lastModifiedBy>Camila Schmitt Caccia</cp:lastModifiedBy>
  <cp:lastPrinted>2024-07-19T18:42:22Z</cp:lastPrinted>
  <dcterms:created xsi:type="dcterms:W3CDTF">2024-03-19T17:05:18Z</dcterms:created>
  <dcterms:modified xsi:type="dcterms:W3CDTF">2024-07-19T19:14:06Z</dcterms:modified>
</cp:coreProperties>
</file>