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CONCORRÊNCIA Nº 22-24PAVIMENTAÇÃO MORRO DO CEU\NOVAS PLANILHAS RETIFICAÇÃO\"/>
    </mc:Choice>
  </mc:AlternateContent>
  <xr:revisionPtr revIDLastSave="0" documentId="13_ncr:1_{C9939F66-73BE-49E0-934F-87074F2F9B58}" xr6:coauthVersionLast="47" xr6:coauthVersionMax="47" xr10:uidLastSave="{00000000-0000-0000-0000-000000000000}"/>
  <bookViews>
    <workbookView xWindow="-120" yWindow="-120" windowWidth="20730" windowHeight="11160" tabRatio="816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</definedNames>
  <calcPr calcId="191029"/>
</workbook>
</file>

<file path=xl/calcChain.xml><?xml version="1.0" encoding="utf-8"?>
<calcChain xmlns="http://schemas.openxmlformats.org/spreadsheetml/2006/main">
  <c r="A52" i="6" l="1"/>
  <c r="C52" i="6"/>
  <c r="D52" i="6"/>
  <c r="E52" i="6"/>
  <c r="H52" i="6" s="1"/>
  <c r="F52" i="6"/>
  <c r="A53" i="6"/>
  <c r="C53" i="6"/>
  <c r="D53" i="6"/>
  <c r="E53" i="6"/>
  <c r="H53" i="6" s="1"/>
  <c r="F53" i="6"/>
  <c r="A54" i="6"/>
  <c r="C54" i="6"/>
  <c r="D54" i="6"/>
  <c r="E54" i="6"/>
  <c r="H54" i="6" s="1"/>
  <c r="F54" i="6"/>
  <c r="A55" i="6"/>
  <c r="C55" i="6"/>
  <c r="D55" i="6"/>
  <c r="E55" i="6"/>
  <c r="H55" i="6" s="1"/>
  <c r="F55" i="6"/>
  <c r="A56" i="6"/>
  <c r="C56" i="6"/>
  <c r="D56" i="6"/>
  <c r="E56" i="6"/>
  <c r="H56" i="6" s="1"/>
  <c r="F56" i="6"/>
  <c r="A57" i="6"/>
  <c r="C57" i="6"/>
  <c r="D57" i="6"/>
  <c r="E57" i="6"/>
  <c r="H57" i="6" s="1"/>
  <c r="F57" i="6"/>
  <c r="A58" i="6"/>
  <c r="C58" i="6"/>
  <c r="D58" i="6"/>
  <c r="E58" i="6"/>
  <c r="F58" i="6"/>
  <c r="H58" i="6"/>
  <c r="A59" i="6"/>
  <c r="C59" i="6"/>
  <c r="D59" i="6"/>
  <c r="E59" i="6"/>
  <c r="F59" i="6"/>
  <c r="H59" i="6"/>
  <c r="A42" i="6"/>
  <c r="C42" i="6"/>
  <c r="D42" i="6"/>
  <c r="E42" i="6"/>
  <c r="H42" i="6" s="1"/>
  <c r="F42" i="6"/>
  <c r="A43" i="6"/>
  <c r="C43" i="6"/>
  <c r="D43" i="6"/>
  <c r="E43" i="6"/>
  <c r="H43" i="6" s="1"/>
  <c r="F43" i="6"/>
  <c r="A44" i="6"/>
  <c r="C44" i="6"/>
  <c r="D44" i="6"/>
  <c r="E44" i="6"/>
  <c r="H44" i="6" s="1"/>
  <c r="F44" i="6"/>
  <c r="A45" i="6"/>
  <c r="C45" i="6"/>
  <c r="D45" i="6"/>
  <c r="E45" i="6"/>
  <c r="H45" i="6" s="1"/>
  <c r="F45" i="6"/>
  <c r="A46" i="6"/>
  <c r="C46" i="6"/>
  <c r="D46" i="6"/>
  <c r="E46" i="6"/>
  <c r="H46" i="6" s="1"/>
  <c r="F46" i="6"/>
  <c r="A47" i="6"/>
  <c r="C47" i="6"/>
  <c r="D47" i="6"/>
  <c r="E47" i="6"/>
  <c r="H47" i="6" s="1"/>
  <c r="F47" i="6"/>
  <c r="A48" i="6"/>
  <c r="C48" i="6"/>
  <c r="D48" i="6"/>
  <c r="E48" i="6"/>
  <c r="F48" i="6"/>
  <c r="H48" i="6"/>
  <c r="A49" i="6"/>
  <c r="C49" i="6"/>
  <c r="D49" i="6"/>
  <c r="E49" i="6"/>
  <c r="F49" i="6"/>
  <c r="H49" i="6"/>
  <c r="A50" i="6"/>
  <c r="C50" i="6"/>
  <c r="D50" i="6"/>
  <c r="E50" i="6"/>
  <c r="H50" i="6" s="1"/>
  <c r="F50" i="6"/>
  <c r="A51" i="6"/>
  <c r="C51" i="6"/>
  <c r="D51" i="6"/>
  <c r="E51" i="6"/>
  <c r="H51" i="6" s="1"/>
  <c r="F51" i="6"/>
  <c r="A14" i="6"/>
  <c r="C14" i="6"/>
  <c r="D14" i="6"/>
  <c r="E14" i="6"/>
  <c r="H14" i="6" s="1"/>
  <c r="F14" i="6"/>
  <c r="A15" i="6"/>
  <c r="C15" i="6"/>
  <c r="D15" i="6"/>
  <c r="E15" i="6"/>
  <c r="H15" i="6" s="1"/>
  <c r="F15" i="6"/>
  <c r="A16" i="6"/>
  <c r="C16" i="6"/>
  <c r="D16" i="6"/>
  <c r="E16" i="6"/>
  <c r="H16" i="6" s="1"/>
  <c r="F16" i="6"/>
  <c r="A17" i="6"/>
  <c r="C17" i="6"/>
  <c r="D17" i="6"/>
  <c r="E17" i="6"/>
  <c r="H17" i="6" s="1"/>
  <c r="F17" i="6"/>
  <c r="A18" i="6"/>
  <c r="C18" i="6"/>
  <c r="D18" i="6"/>
  <c r="E18" i="6"/>
  <c r="F18" i="6"/>
  <c r="H18" i="6"/>
  <c r="A19" i="6"/>
  <c r="C19" i="6"/>
  <c r="D19" i="6"/>
  <c r="E19" i="6"/>
  <c r="H19" i="6" s="1"/>
  <c r="F19" i="6"/>
  <c r="A20" i="6"/>
  <c r="C20" i="6"/>
  <c r="D20" i="6"/>
  <c r="E20" i="6"/>
  <c r="H20" i="6" s="1"/>
  <c r="F20" i="6"/>
  <c r="A21" i="6"/>
  <c r="C21" i="6"/>
  <c r="D21" i="6"/>
  <c r="E21" i="6"/>
  <c r="F21" i="6"/>
  <c r="H21" i="6"/>
  <c r="A22" i="6"/>
  <c r="C22" i="6"/>
  <c r="D22" i="6"/>
  <c r="E22" i="6"/>
  <c r="H22" i="6" s="1"/>
  <c r="F22" i="6"/>
  <c r="A23" i="6"/>
  <c r="C23" i="6"/>
  <c r="D23" i="6"/>
  <c r="E23" i="6"/>
  <c r="H23" i="6" s="1"/>
  <c r="F23" i="6"/>
  <c r="A24" i="6"/>
  <c r="C24" i="6"/>
  <c r="D24" i="6"/>
  <c r="E24" i="6"/>
  <c r="H24" i="6" s="1"/>
  <c r="F24" i="6"/>
  <c r="A25" i="6"/>
  <c r="C25" i="6"/>
  <c r="D25" i="6"/>
  <c r="E25" i="6"/>
  <c r="H25" i="6" s="1"/>
  <c r="F25" i="6"/>
  <c r="A26" i="6"/>
  <c r="C26" i="6"/>
  <c r="D26" i="6"/>
  <c r="E26" i="6"/>
  <c r="F26" i="6"/>
  <c r="H26" i="6"/>
  <c r="A27" i="6"/>
  <c r="C27" i="6"/>
  <c r="D27" i="6"/>
  <c r="E27" i="6"/>
  <c r="H27" i="6" s="1"/>
  <c r="F27" i="6"/>
  <c r="A28" i="6"/>
  <c r="C28" i="6"/>
  <c r="D28" i="6"/>
  <c r="E28" i="6"/>
  <c r="H28" i="6" s="1"/>
  <c r="F28" i="6"/>
  <c r="A29" i="6"/>
  <c r="C29" i="6"/>
  <c r="D29" i="6"/>
  <c r="E29" i="6"/>
  <c r="F29" i="6"/>
  <c r="H29" i="6"/>
  <c r="A30" i="6"/>
  <c r="C30" i="6"/>
  <c r="D30" i="6"/>
  <c r="E30" i="6"/>
  <c r="H30" i="6" s="1"/>
  <c r="F30" i="6"/>
  <c r="A31" i="6"/>
  <c r="C31" i="6"/>
  <c r="D31" i="6"/>
  <c r="E31" i="6"/>
  <c r="H31" i="6" s="1"/>
  <c r="F31" i="6"/>
  <c r="A32" i="6"/>
  <c r="C32" i="6"/>
  <c r="D32" i="6"/>
  <c r="E32" i="6"/>
  <c r="H32" i="6" s="1"/>
  <c r="F32" i="6"/>
  <c r="A33" i="6"/>
  <c r="C33" i="6"/>
  <c r="D33" i="6"/>
  <c r="E33" i="6"/>
  <c r="H33" i="6" s="1"/>
  <c r="F33" i="6"/>
  <c r="A34" i="6"/>
  <c r="C34" i="6"/>
  <c r="D34" i="6"/>
  <c r="E34" i="6"/>
  <c r="F34" i="6"/>
  <c r="H34" i="6"/>
  <c r="A35" i="6"/>
  <c r="C35" i="6"/>
  <c r="D35" i="6"/>
  <c r="E35" i="6"/>
  <c r="H35" i="6" s="1"/>
  <c r="F35" i="6"/>
  <c r="A36" i="6"/>
  <c r="C36" i="6"/>
  <c r="D36" i="6"/>
  <c r="E36" i="6"/>
  <c r="H36" i="6" s="1"/>
  <c r="F36" i="6"/>
  <c r="A37" i="6"/>
  <c r="C37" i="6"/>
  <c r="D37" i="6"/>
  <c r="E37" i="6"/>
  <c r="F37" i="6"/>
  <c r="H37" i="6"/>
  <c r="A38" i="6"/>
  <c r="C38" i="6"/>
  <c r="D38" i="6"/>
  <c r="E38" i="6"/>
  <c r="H38" i="6" s="1"/>
  <c r="F38" i="6"/>
  <c r="A39" i="6"/>
  <c r="C39" i="6"/>
  <c r="D39" i="6"/>
  <c r="E39" i="6"/>
  <c r="H39" i="6" s="1"/>
  <c r="F39" i="6"/>
  <c r="A40" i="6"/>
  <c r="C40" i="6"/>
  <c r="D40" i="6"/>
  <c r="E40" i="6"/>
  <c r="H40" i="6" s="1"/>
  <c r="F40" i="6"/>
  <c r="A41" i="6"/>
  <c r="C41" i="6"/>
  <c r="D41" i="6"/>
  <c r="E41" i="6"/>
  <c r="H41" i="6" s="1"/>
  <c r="F41" i="6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B41" i="3" s="1"/>
  <c r="B41" i="6" s="1"/>
  <c r="K42" i="3"/>
  <c r="K43" i="3"/>
  <c r="K44" i="3"/>
  <c r="K45" i="3"/>
  <c r="K46" i="3"/>
  <c r="B46" i="3" s="1"/>
  <c r="B46" i="6" s="1"/>
  <c r="K47" i="3"/>
  <c r="K48" i="3"/>
  <c r="K49" i="3"/>
  <c r="B49" i="3" s="1"/>
  <c r="B49" i="6" s="1"/>
  <c r="K50" i="3"/>
  <c r="K51" i="3"/>
  <c r="K52" i="3"/>
  <c r="B52" i="3" s="1"/>
  <c r="B52" i="6" s="1"/>
  <c r="K53" i="3"/>
  <c r="B53" i="3" s="1"/>
  <c r="B53" i="6" s="1"/>
  <c r="K54" i="3"/>
  <c r="B54" i="3" s="1"/>
  <c r="B54" i="6" s="1"/>
  <c r="K55" i="3"/>
  <c r="B55" i="3" s="1"/>
  <c r="B55" i="6" s="1"/>
  <c r="K56" i="3"/>
  <c r="B56" i="3" s="1"/>
  <c r="B56" i="6" s="1"/>
  <c r="K57" i="3"/>
  <c r="B57" i="3" s="1"/>
  <c r="B57" i="6" s="1"/>
  <c r="K58" i="3"/>
  <c r="B58" i="3" s="1"/>
  <c r="B58" i="6" s="1"/>
  <c r="K59" i="3"/>
  <c r="B59" i="3" s="1"/>
  <c r="B59" i="6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B13" i="3" l="1"/>
  <c r="B14" i="3" s="1"/>
  <c r="B14" i="6" s="1"/>
  <c r="E12" i="6"/>
  <c r="H12" i="6" s="1"/>
  <c r="B15" i="3" l="1"/>
  <c r="B15" i="6" s="1"/>
  <c r="C5" i="6"/>
  <c r="C3" i="6"/>
  <c r="H2" i="6"/>
  <c r="F2" i="6"/>
  <c r="C2" i="6"/>
  <c r="K4" i="3"/>
  <c r="K2" i="3"/>
  <c r="C3" i="3"/>
  <c r="C4" i="3"/>
  <c r="C5" i="3"/>
  <c r="I2" i="3"/>
  <c r="C2" i="3"/>
  <c r="B16" i="3" l="1"/>
  <c r="B16" i="6" s="1"/>
  <c r="B17" i="3"/>
  <c r="B17" i="6" s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8" i="3" l="1"/>
  <c r="B18" i="6" s="1"/>
  <c r="E13" i="6"/>
  <c r="H13" i="6" s="1"/>
  <c r="O13" i="3"/>
  <c r="B19" i="3" l="1"/>
  <c r="B19" i="6" s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0" i="3" l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1" i="3" l="1"/>
  <c r="B20" i="6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2" i="3" l="1"/>
  <c r="B21" i="6"/>
  <c r="B13" i="6"/>
  <c r="B23" i="3" l="1"/>
  <c r="B22" i="6"/>
  <c r="B24" i="3" l="1"/>
  <c r="B23" i="6"/>
  <c r="B25" i="3" l="1"/>
  <c r="B24" i="6"/>
  <c r="B26" i="3" l="1"/>
  <c r="B25" i="6"/>
  <c r="B27" i="3" l="1"/>
  <c r="B26" i="6"/>
  <c r="B28" i="3" l="1"/>
  <c r="B27" i="6"/>
  <c r="B29" i="3" l="1"/>
  <c r="B28" i="6"/>
  <c r="B30" i="3" l="1"/>
  <c r="B29" i="6"/>
  <c r="B31" i="3" l="1"/>
  <c r="B30" i="6"/>
  <c r="B32" i="3" l="1"/>
  <c r="B31" i="6"/>
  <c r="B33" i="3" l="1"/>
  <c r="B32" i="6"/>
  <c r="B34" i="3" l="1"/>
  <c r="B33" i="6"/>
  <c r="B35" i="3" l="1"/>
  <c r="B34" i="6"/>
  <c r="B36" i="3" l="1"/>
  <c r="B35" i="6"/>
  <c r="B37" i="3" l="1"/>
  <c r="B36" i="6"/>
  <c r="B38" i="3" l="1"/>
  <c r="B37" i="6"/>
  <c r="B39" i="3" l="1"/>
  <c r="B38" i="6"/>
  <c r="B40" i="3" l="1"/>
  <c r="B39" i="6"/>
  <c r="B42" i="3" l="1"/>
  <c r="B40" i="6"/>
  <c r="B43" i="3" l="1"/>
  <c r="B42" i="6"/>
  <c r="B44" i="3" l="1"/>
  <c r="B43" i="6"/>
  <c r="B45" i="3" l="1"/>
  <c r="B44" i="6"/>
  <c r="B47" i="3" l="1"/>
  <c r="B45" i="6"/>
  <c r="B48" i="3" l="1"/>
  <c r="B47" i="6"/>
  <c r="B50" i="3" l="1"/>
  <c r="B48" i="6"/>
  <c r="B51" i="3" l="1"/>
  <c r="B50" i="6"/>
  <c r="B51" i="6" l="1"/>
  <c r="C6" i="6" s="1"/>
  <c r="B7" i="2" s="1"/>
  <c r="B8" i="2"/>
  <c r="C6" i="3"/>
  <c r="B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<sst xmlns="http://schemas.openxmlformats.org/spreadsheetml/2006/main" count="15273" uniqueCount="4101">
  <si>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</si>
  <si>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</si>
  <si>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</si>
  <si>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</si>
  <si>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</si>
  <si>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</si>
  <si>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</si>
  <si>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</si>
  <si>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</si>
  <si>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</si>
  <si>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</si>
  <si>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</si>
  <si>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</si>
  <si>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</si>
  <si>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</si>
  <si>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</si>
  <si>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</si>
  <si>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</si>
  <si>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</si>
  <si>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</si>
  <si>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</si>
  <si>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</si>
  <si>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</si>
  <si>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</si>
  <si>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</si>
  <si>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</si>
  <si>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</si>
  <si>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</si>
  <si>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</si>
  <si>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</si>
  <si>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</si>
  <si>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</si>
  <si>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</si>
  <si>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</si>
  <si>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</si>
  <si>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</si>
  <si>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</si>
  <si>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</si>
  <si>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</si>
  <si>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</si>
  <si>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</si>
  <si>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</si>
  <si>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</si>
  <si>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</si>
  <si>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</si>
  <si>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</si>
  <si>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</si>
  <si>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</si>
  <si>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</si>
  <si>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</si>
  <si>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</si>
  <si>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</si>
  <si>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</si>
  <si>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</si>
  <si>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</si>
  <si>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</si>
  <si>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</si>
  <si>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</si>
  <si>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</si>
  <si>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</si>
  <si>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</si>
  <si>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</si>
  <si>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</si>
  <si>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</si>
  <si>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</si>
  <si>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</si>
  <si>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</si>
  <si>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</si>
  <si>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</si>
  <si>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</si>
  <si>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</si>
  <si>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</si>
  <si>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</si>
  <si>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</si>
  <si>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</si>
  <si>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</si>
  <si>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</si>
  <si>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</si>
  <si>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</si>
  <si>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</si>
  <si>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</si>
  <si>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</si>
  <si>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</si>
  <si>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</si>
  <si>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</si>
  <si>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</si>
  <si>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</si>
  <si>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</si>
  <si>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</si>
  <si>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</si>
  <si>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</si>
  <si>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</si>
  <si>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</si>
  <si>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</si>
  <si>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</si>
  <si>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</si>
  <si>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</si>
  <si>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</si>
  <si>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</si>
  <si>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</si>
  <si>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</si>
  <si>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</si>
  <si>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</si>
  <si>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</si>
  <si>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</si>
  <si>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</si>
  <si>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</si>
  <si>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</si>
  <si>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</si>
  <si>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</si>
  <si>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</si>
  <si>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</si>
  <si>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</si>
  <si>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</si>
  <si>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</si>
  <si>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</si>
  <si>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</si>
  <si>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</si>
  <si>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</si>
  <si>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</si>
  <si>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</si>
  <si>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</si>
  <si>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</si>
  <si>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</si>
  <si>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</si>
  <si>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</si>
  <si>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</si>
  <si>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</si>
  <si>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</si>
  <si>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</si>
  <si>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</si>
  <si>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</si>
  <si>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</si>
  <si>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</si>
  <si>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</si>
  <si>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</si>
  <si>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</si>
  <si>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</si>
  <si>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</si>
  <si>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</si>
  <si>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</si>
  <si>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</si>
  <si>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</si>
  <si>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</si>
  <si>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</si>
  <si>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</si>
  <si>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</si>
  <si>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</si>
  <si>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</si>
  <si>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</si>
  <si>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</si>
  <si>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</si>
  <si>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</si>
  <si>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</si>
  <si>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</si>
  <si>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</si>
  <si>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</si>
  <si>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</si>
  <si>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</si>
  <si>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</si>
  <si>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</si>
  <si>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</si>
  <si>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</si>
  <si>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</si>
  <si>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</si>
  <si>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</si>
  <si>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</si>
  <si>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</si>
  <si>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</si>
  <si>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</si>
  <si>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</si>
  <si>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</si>
  <si>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</si>
  <si>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</si>
  <si>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</si>
  <si>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</si>
  <si>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</si>
  <si>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</si>
  <si>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</si>
  <si>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</si>
  <si>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</si>
  <si>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</si>
  <si>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</si>
  <si>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</si>
  <si>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</si>
  <si>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</si>
  <si>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</si>
  <si>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</si>
  <si>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</si>
  <si>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</si>
  <si>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</si>
  <si>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</si>
  <si>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</si>
  <si>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</si>
  <si>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</si>
  <si>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</si>
  <si>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</si>
  <si>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</si>
  <si>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</si>
  <si>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</si>
  <si>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</si>
  <si>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</si>
  <si>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</si>
  <si>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</si>
  <si>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</si>
  <si>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</si>
  <si>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</si>
  <si>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</si>
  <si>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</si>
  <si>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</si>
  <si>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</si>
  <si>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</si>
  <si>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</si>
  <si>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</si>
  <si>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</si>
  <si>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</si>
  <si>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</si>
  <si>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</si>
  <si>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</si>
  <si>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</si>
  <si>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</si>
  <si>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</si>
  <si>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</si>
  <si>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</si>
  <si>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</si>
  <si>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</si>
  <si>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</si>
  <si>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</si>
  <si>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</si>
  <si>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</si>
  <si>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</si>
  <si>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</si>
  <si>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</si>
  <si>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</si>
  <si>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</si>
  <si>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</si>
  <si>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</si>
  <si>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</si>
  <si>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</si>
  <si>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</si>
  <si>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</si>
  <si>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</si>
  <si>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</si>
  <si>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</si>
  <si>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</si>
  <si>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</si>
  <si>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</si>
  <si>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</si>
  <si>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</si>
  <si>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</si>
  <si>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</si>
  <si>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</si>
  <si>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</si>
  <si>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</si>
  <si>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</si>
  <si>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</si>
  <si>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</si>
  <si>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</si>
  <si>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</si>
  <si>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</si>
  <si>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</si>
  <si>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</si>
  <si>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</si>
  <si>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</si>
  <si>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</si>
  <si>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</si>
  <si>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</si>
  <si>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</si>
  <si>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</si>
  <si>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</si>
  <si>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</si>
  <si>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</si>
  <si>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</si>
  <si>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</si>
  <si>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</si>
  <si>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</si>
  <si>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</si>
  <si>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</si>
  <si>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</si>
  <si>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</si>
  <si>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</si>
  <si>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</si>
  <si>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</si>
  <si>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</si>
  <si>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</si>
  <si>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</si>
  <si>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</si>
  <si>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</si>
  <si>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</si>
  <si>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</si>
  <si>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</si>
  <si>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</si>
  <si>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</si>
  <si>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</si>
  <si>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</si>
  <si>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</si>
  <si>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</si>
  <si>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</si>
  <si>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</si>
  <si>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</si>
  <si>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</si>
  <si>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</si>
  <si>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</si>
  <si>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</si>
  <si>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</si>
  <si>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</si>
  <si>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</si>
  <si>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</si>
  <si>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</si>
  <si>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</si>
  <si>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</si>
  <si>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</si>
  <si>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</si>
  <si>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</si>
  <si>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</si>
  <si>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</si>
  <si>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</si>
  <si>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</si>
  <si>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</si>
  <si>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</si>
  <si>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</si>
  <si>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</si>
  <si>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</si>
  <si>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</si>
  <si>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</si>
  <si>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</si>
  <si>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</si>
  <si>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</si>
  <si>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</si>
  <si>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</si>
  <si>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</si>
  <si>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</si>
  <si>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</si>
  <si>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</si>
  <si>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</si>
  <si>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</si>
  <si>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</si>
  <si>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</si>
  <si>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</si>
  <si>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</si>
  <si>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</si>
  <si>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</si>
  <si>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</si>
  <si>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</si>
  <si>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</si>
  <si>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</si>
  <si>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</si>
  <si>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</si>
  <si>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</si>
  <si>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</si>
  <si>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</si>
  <si>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</si>
  <si>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</si>
  <si>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</si>
  <si>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</si>
  <si>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</si>
  <si>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</si>
  <si>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</si>
  <si>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</si>
  <si>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</si>
  <si>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</si>
  <si>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</si>
  <si>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</si>
  <si>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</si>
  <si>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</si>
  <si>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</si>
  <si>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</si>
  <si>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</si>
  <si>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</si>
  <si>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</si>
  <si>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</si>
  <si>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</si>
  <si>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</si>
  <si>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</si>
  <si>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</si>
  <si>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</si>
  <si>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</si>
  <si>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</si>
  <si>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</si>
  <si>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</si>
  <si>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</si>
  <si>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</si>
  <si>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</si>
  <si>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</si>
  <si>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</si>
  <si>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</si>
  <si>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</si>
  <si>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</si>
  <si>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</si>
  <si>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</si>
  <si>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</si>
  <si>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</si>
  <si>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</si>
  <si>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</si>
  <si>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</si>
  <si>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</si>
  <si>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</si>
  <si>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</si>
  <si>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</si>
  <si>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</si>
  <si>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</si>
  <si>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</si>
  <si>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</si>
  <si>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</si>
  <si>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</si>
  <si>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</si>
  <si>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</si>
  <si>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</si>
  <si>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</si>
  <si>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</si>
  <si>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</si>
  <si>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</si>
  <si>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</si>
  <si>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</si>
  <si>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</si>
  <si>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</si>
  <si>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</si>
  <si>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</si>
  <si>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</si>
  <si>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</si>
  <si>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</si>
  <si>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</si>
  <si>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</si>
  <si>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</si>
  <si>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</si>
  <si>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</si>
  <si>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</si>
  <si>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</si>
  <si>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</si>
  <si>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</si>
  <si>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</si>
  <si>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</si>
  <si>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</si>
  <si>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</si>
  <si>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</si>
  <si>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</si>
  <si>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</si>
  <si>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</si>
  <si>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</si>
  <si>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</si>
  <si>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</si>
  <si>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</si>
  <si>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</si>
  <si>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</si>
  <si>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</si>
  <si>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</si>
  <si>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</si>
  <si>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</si>
  <si>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</si>
  <si>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</si>
  <si>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</si>
  <si>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</si>
  <si>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</si>
  <si>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</si>
  <si>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</si>
  <si>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</si>
  <si>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</si>
  <si>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</si>
  <si>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</si>
  <si>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</si>
  <si>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</si>
  <si>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</si>
  <si>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</si>
  <si>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</si>
  <si>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</si>
  <si>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</si>
  <si>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</si>
  <si>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</si>
  <si>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</si>
  <si>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</si>
  <si>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</si>
  <si>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</si>
  <si>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</si>
  <si>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</si>
  <si>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</si>
  <si>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</si>
  <si>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</si>
  <si>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</si>
  <si>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</si>
  <si>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</si>
  <si>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</si>
  <si>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</si>
  <si>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</si>
  <si>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</si>
  <si>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</si>
  <si>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</si>
  <si>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</si>
  <si>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</si>
  <si>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</si>
  <si>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</si>
  <si>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</si>
  <si>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</si>
  <si>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</si>
  <si>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</si>
  <si>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</si>
  <si>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</si>
  <si>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</si>
  <si>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</si>
  <si>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</si>
  <si>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</si>
  <si>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</si>
  <si>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</si>
  <si>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</si>
  <si>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</si>
  <si>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</si>
  <si>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</si>
  <si>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</si>
  <si>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</si>
  <si>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</si>
  <si>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</si>
  <si>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</si>
  <si>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</si>
  <si>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</si>
  <si>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</si>
  <si>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</si>
  <si>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</si>
  <si>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</si>
  <si>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</si>
  <si>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</si>
  <si>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</si>
  <si>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</si>
  <si>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</si>
  <si>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</si>
  <si>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</si>
  <si>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</si>
  <si>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</si>
  <si>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</si>
  <si>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</si>
  <si>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</si>
  <si>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</si>
  <si>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</si>
  <si>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</si>
  <si>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</si>
  <si>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</si>
  <si>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</si>
  <si>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</si>
  <si>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</si>
  <si>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</si>
  <si>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</si>
  <si>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</si>
  <si>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</si>
  <si>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</si>
  <si>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</si>
  <si>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</si>
  <si>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</si>
  <si>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</si>
  <si>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</si>
  <si>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</si>
  <si>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</si>
  <si>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</si>
  <si>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</si>
  <si>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</si>
  <si>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</si>
  <si>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</si>
  <si>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</si>
  <si>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</si>
  <si>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</si>
  <si>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</si>
  <si>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</si>
  <si>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</si>
  <si>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</si>
  <si>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</si>
  <si>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</si>
  <si>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</si>
  <si>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</si>
  <si>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</si>
  <si>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</si>
  <si>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</si>
  <si>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</si>
  <si>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</si>
  <si>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</si>
  <si>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</si>
  <si>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</si>
  <si>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</si>
  <si>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</si>
  <si>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</si>
  <si>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</si>
  <si>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</si>
  <si>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</si>
  <si>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</si>
  <si>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</si>
  <si>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</si>
  <si>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</si>
  <si>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</si>
  <si>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</si>
  <si>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</si>
  <si>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</si>
  <si>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</si>
  <si>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</si>
  <si>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</si>
  <si>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</si>
  <si>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</si>
  <si>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</si>
  <si>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</si>
  <si>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</si>
  <si>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</si>
  <si>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</si>
  <si>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</si>
  <si>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</si>
  <si>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</si>
  <si>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</si>
  <si>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</si>
  <si>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</si>
  <si>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</si>
  <si>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</si>
  <si>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</si>
  <si>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</si>
  <si>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</si>
  <si>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</si>
  <si>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</si>
  <si>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</si>
  <si>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</si>
  <si>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</si>
  <si>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</si>
  <si>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</si>
  <si>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</si>
  <si>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</si>
  <si>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</si>
  <si>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</si>
  <si>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</si>
  <si>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</si>
  <si>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</si>
  <si>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</si>
  <si>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</si>
  <si>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</si>
  <si>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</si>
  <si>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</si>
  <si>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</si>
  <si>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</si>
  <si>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</si>
  <si>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</si>
  <si>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</si>
  <si>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</si>
  <si>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</si>
  <si>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</si>
  <si>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</si>
  <si>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</si>
  <si>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</si>
  <si>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</si>
  <si>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</si>
  <si>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</si>
  <si>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</si>
  <si>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</si>
  <si>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</si>
  <si>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</si>
  <si>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</si>
  <si>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</si>
  <si>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</si>
  <si>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</si>
  <si>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</si>
  <si>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</si>
  <si>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</si>
  <si>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</si>
  <si>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</si>
  <si>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</si>
  <si>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</si>
  <si>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</si>
  <si>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</si>
  <si>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</si>
  <si>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</si>
  <si>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</si>
  <si>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</si>
  <si>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</si>
  <si>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</si>
  <si>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</si>
  <si>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</si>
  <si>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</si>
  <si>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</si>
  <si>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</si>
  <si>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</si>
  <si>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</si>
  <si>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</si>
  <si>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</si>
  <si>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</si>
  <si>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</si>
  <si>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</si>
  <si>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</si>
  <si>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</si>
  <si>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</si>
  <si>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</si>
  <si>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</si>
  <si>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</si>
  <si>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</si>
  <si>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</si>
  <si>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</si>
  <si>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</si>
  <si>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</si>
  <si>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</si>
  <si>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</si>
  <si>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</si>
  <si>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</si>
  <si>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</si>
  <si>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</si>
  <si>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</si>
  <si>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</si>
  <si>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</si>
  <si>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</si>
  <si>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</si>
  <si>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</si>
  <si>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</si>
  <si>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</si>
  <si>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</si>
  <si>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</si>
  <si>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</si>
  <si>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</si>
  <si>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</si>
  <si>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</si>
  <si>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</si>
  <si>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</si>
  <si>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</si>
  <si>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</si>
  <si>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</si>
  <si>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</si>
  <si>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</si>
  <si>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</si>
  <si>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</si>
  <si>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</si>
  <si>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</si>
  <si>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</si>
  <si>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</si>
  <si>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</si>
  <si>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</si>
  <si>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</si>
  <si>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</si>
  <si>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</si>
  <si>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</si>
  <si>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</si>
  <si>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</si>
  <si>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</si>
  <si>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</si>
  <si>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</si>
  <si>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</si>
  <si>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</si>
  <si>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</si>
  <si>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</si>
  <si>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</si>
  <si>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</si>
  <si>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</si>
  <si>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</si>
  <si>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</si>
  <si>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</si>
  <si>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</si>
  <si>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</si>
  <si>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</si>
  <si>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</si>
  <si>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</si>
  <si>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</si>
  <si>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</si>
  <si>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</si>
  <si>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</si>
  <si>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</si>
  <si>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</si>
  <si>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</si>
  <si>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</si>
  <si>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</si>
  <si>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</si>
  <si>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</si>
  <si>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</si>
  <si>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</si>
  <si>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</si>
  <si>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</si>
  <si>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</si>
  <si>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</si>
  <si>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</si>
  <si>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</si>
  <si>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</si>
  <si>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</si>
  <si>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</si>
  <si>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</si>
  <si>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</si>
  <si>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</si>
  <si>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</si>
  <si>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</si>
  <si>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</si>
  <si>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</si>
  <si>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</si>
  <si>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</si>
  <si>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</si>
  <si>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</si>
  <si>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</si>
  <si>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</si>
  <si>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</si>
  <si>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</si>
  <si>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</si>
  <si>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</si>
  <si>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</si>
  <si>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</si>
  <si>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</si>
  <si>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</si>
  <si>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</si>
  <si>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</si>
  <si>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</si>
  <si>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</si>
  <si>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</si>
  <si>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</si>
  <si>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</si>
  <si>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</si>
  <si>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</si>
  <si>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</si>
  <si>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</si>
  <si>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</si>
  <si>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</si>
  <si>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</si>
  <si>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</si>
  <si>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</si>
  <si>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</si>
  <si>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</si>
  <si>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</si>
  <si>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</si>
  <si>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</si>
  <si>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</si>
  <si>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</si>
  <si>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</si>
  <si>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</si>
  <si>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</si>
  <si>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</si>
  <si>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</si>
  <si>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</si>
  <si>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</si>
  <si>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</si>
  <si>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</si>
  <si>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</si>
  <si>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</si>
  <si>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</si>
  <si>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</si>
  <si>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</si>
  <si>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</si>
  <si>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</si>
  <si>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</si>
  <si>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</si>
  <si>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</si>
  <si>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</si>
  <si>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</si>
  <si>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</si>
  <si>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</si>
  <si>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</si>
  <si>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</si>
  <si>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</si>
  <si>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</si>
  <si>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</si>
  <si>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</si>
  <si>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</si>
  <si>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</si>
  <si>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</si>
  <si>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</si>
  <si>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</si>
  <si>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</si>
  <si>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</si>
  <si>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</si>
  <si>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</si>
  <si>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</si>
  <si>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</si>
  <si>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</si>
  <si>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</si>
  <si>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</si>
  <si>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</si>
  <si>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</si>
  <si>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</si>
  <si>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</si>
  <si>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</si>
  <si>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</si>
  <si>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</si>
  <si>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</si>
  <si>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</si>
  <si>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</si>
  <si>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</si>
  <si>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</si>
  <si>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</si>
  <si>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</si>
  <si>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</si>
  <si>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</si>
  <si>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</si>
  <si>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</si>
  <si>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</si>
  <si>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</si>
  <si>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</si>
  <si>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</si>
  <si>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</si>
  <si>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</si>
  <si>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</si>
  <si>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</si>
  <si>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</si>
  <si>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</si>
  <si>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</si>
  <si>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</si>
  <si>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</si>
  <si>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</si>
  <si>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</si>
  <si>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</si>
  <si>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</si>
  <si>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</si>
  <si>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</si>
  <si>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</si>
  <si>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</si>
  <si>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</si>
  <si>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</si>
  <si>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</si>
  <si>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</si>
  <si>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</si>
  <si>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</si>
  <si>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</si>
  <si>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</si>
  <si>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</si>
  <si>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</si>
  <si>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</si>
  <si>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</si>
  <si>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</si>
  <si>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</si>
  <si>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</si>
  <si>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</si>
  <si>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</si>
  <si>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</si>
  <si>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</si>
  <si>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</si>
  <si>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</si>
  <si>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</si>
  <si>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</si>
  <si>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</si>
  <si>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</si>
  <si>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</si>
  <si>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</si>
  <si>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</si>
  <si>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</si>
  <si>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</si>
  <si>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</si>
  <si>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</si>
  <si>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</si>
  <si>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</si>
  <si>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</si>
  <si>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</si>
  <si>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</si>
  <si>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</si>
  <si>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</si>
  <si>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</si>
  <si>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</si>
  <si>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</si>
  <si>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</si>
  <si>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</si>
  <si>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</si>
  <si>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</si>
  <si>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</si>
  <si>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</si>
  <si>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</si>
  <si>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</si>
  <si>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</si>
  <si>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</si>
  <si>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</si>
  <si>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</si>
  <si>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</si>
  <si>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</si>
  <si>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</si>
  <si>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</si>
  <si>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</si>
  <si>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</si>
  <si>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</si>
  <si>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</si>
  <si>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</si>
  <si>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</si>
  <si>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</si>
  <si>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</si>
  <si>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</si>
  <si>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</si>
  <si>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</si>
  <si>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</si>
  <si>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</si>
  <si>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</si>
  <si>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</si>
  <si>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</si>
  <si>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</si>
  <si>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</si>
  <si>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</si>
  <si>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</si>
  <si>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</si>
  <si>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</si>
  <si>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</si>
  <si>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</si>
  <si>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</si>
  <si>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</si>
  <si>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</si>
  <si>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</si>
  <si>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</si>
  <si>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</si>
  <si>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</si>
  <si>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</si>
  <si>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</si>
  <si>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</si>
  <si>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</si>
  <si>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</si>
  <si>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</si>
  <si>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</si>
  <si>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</si>
  <si>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</si>
  <si>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</si>
  <si>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</si>
  <si>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</si>
  <si>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</si>
  <si>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</si>
  <si>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</si>
  <si>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</si>
  <si>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</si>
  <si>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</si>
  <si>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</si>
  <si>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</si>
  <si>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</si>
  <si>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</si>
  <si>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</si>
  <si>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</si>
  <si>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</si>
  <si>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</si>
  <si>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</si>
  <si>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</si>
  <si>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</si>
  <si>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</si>
  <si>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</si>
  <si>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</si>
  <si>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</si>
  <si>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</si>
  <si>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</si>
  <si>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</si>
  <si>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</si>
  <si>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</si>
  <si>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</si>
  <si>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</si>
  <si>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</si>
  <si>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</si>
  <si>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</si>
  <si>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</si>
  <si>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</si>
  <si>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</si>
  <si>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</si>
  <si>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</si>
  <si>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</si>
  <si>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</si>
  <si>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</si>
  <si>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</si>
  <si>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</si>
  <si>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</si>
  <si>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</si>
  <si>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</si>
  <si>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</si>
  <si>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</si>
  <si>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</si>
  <si>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</si>
  <si>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</si>
  <si>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</si>
  <si>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</si>
  <si>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</si>
  <si>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</si>
  <si>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</si>
  <si>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</si>
  <si>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</si>
  <si>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</si>
  <si>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</si>
  <si>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</si>
  <si>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</si>
  <si>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</si>
  <si>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</si>
  <si>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</si>
  <si>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</si>
  <si>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</si>
  <si>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</si>
  <si>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</si>
  <si>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</si>
  <si>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</si>
  <si>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</si>
  <si>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</si>
  <si>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</si>
  <si>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</si>
  <si>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</si>
  <si>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</si>
  <si>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</si>
  <si>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</si>
  <si>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</si>
  <si>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</si>
  <si>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</si>
  <si>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</si>
  <si>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</si>
  <si>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</si>
  <si>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</si>
  <si>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</si>
  <si>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</si>
  <si>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</si>
  <si>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</si>
  <si>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</si>
  <si>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</si>
  <si>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</si>
  <si>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</si>
  <si>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</si>
  <si>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</si>
  <si>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</si>
  <si>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</si>
  <si>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</si>
  <si>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</si>
  <si>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</si>
  <si>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</si>
  <si>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</si>
  <si>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</si>
  <si>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</si>
  <si>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</si>
  <si>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</si>
  <si>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</si>
  <si>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</si>
  <si>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</si>
  <si>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</si>
  <si>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</si>
  <si>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</si>
  <si>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</si>
  <si>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</si>
  <si>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</si>
  <si>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</si>
  <si>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</si>
  <si>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</si>
  <si>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</si>
  <si>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</si>
  <si>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</si>
  <si>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</si>
  <si>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</si>
  <si>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</si>
  <si>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</si>
  <si>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</si>
  <si>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</si>
  <si>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</si>
  <si>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</si>
  <si>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</si>
  <si>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</si>
  <si>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</si>
  <si>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</si>
  <si>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</si>
  <si>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</si>
  <si>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</si>
  <si>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</si>
  <si>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</si>
  <si>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</si>
  <si>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</si>
  <si>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</si>
  <si>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</si>
  <si>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</si>
  <si>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</si>
  <si>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</si>
  <si>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</si>
  <si>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</si>
  <si>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</si>
  <si>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</si>
  <si>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</si>
  <si>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</si>
  <si>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</si>
  <si>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</si>
  <si>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</si>
  <si>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</si>
  <si>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</si>
  <si>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</si>
  <si>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</si>
  <si>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</si>
  <si>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</si>
  <si>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</si>
  <si>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</si>
  <si>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</si>
  <si>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</si>
  <si>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</si>
  <si>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</si>
  <si>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</si>
  <si>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</si>
  <si>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</si>
  <si>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</si>
  <si>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</si>
  <si>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</si>
  <si>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</si>
  <si>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</si>
  <si>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</si>
  <si>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</si>
  <si>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</si>
  <si>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</si>
  <si>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</si>
  <si>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</si>
  <si>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</si>
  <si>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</si>
  <si>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</si>
  <si>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</si>
  <si>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</si>
  <si>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</si>
  <si>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</si>
  <si>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</si>
  <si>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</si>
  <si>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</si>
  <si>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</si>
  <si>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</si>
  <si>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</si>
  <si>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</si>
  <si>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</si>
  <si>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</si>
  <si>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</si>
  <si>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</si>
  <si>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</si>
  <si>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</si>
  <si>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</si>
  <si>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</si>
  <si>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</si>
  <si>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</si>
  <si>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</si>
  <si>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</si>
  <si>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</si>
  <si>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</si>
  <si>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</si>
  <si>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</si>
  <si>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</si>
  <si>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</si>
  <si>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</si>
  <si>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</si>
  <si>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</si>
  <si>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</si>
  <si>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</si>
  <si>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</si>
  <si>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</si>
  <si>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</si>
  <si>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</si>
  <si>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</si>
  <si>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</si>
  <si>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</si>
  <si>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</si>
  <si>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</si>
  <si>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</si>
  <si>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</si>
  <si>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</si>
  <si>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</si>
  <si>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</si>
  <si>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</si>
  <si>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</si>
  <si>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</si>
  <si>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</si>
  <si>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</si>
  <si>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</si>
  <si>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</si>
  <si>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</si>
  <si>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</si>
  <si>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</si>
  <si>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</si>
  <si>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</si>
  <si>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</si>
  <si>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</si>
  <si>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</si>
  <si>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</si>
  <si>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</si>
  <si>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</si>
  <si>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</si>
  <si>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</si>
  <si>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</si>
  <si>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</si>
  <si>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</si>
  <si>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</si>
  <si>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</si>
  <si>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</si>
  <si>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</si>
  <si>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</si>
  <si>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</si>
  <si>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</si>
  <si>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</si>
  <si>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</si>
  <si>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</si>
  <si>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</si>
  <si>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</si>
  <si>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</si>
  <si>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</si>
  <si>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</si>
  <si>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</si>
  <si>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</si>
  <si>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</si>
  <si>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</si>
  <si>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</si>
  <si>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</si>
  <si>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</si>
  <si>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</si>
  <si>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</si>
  <si>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</si>
  <si>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</si>
  <si>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</si>
  <si>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</si>
  <si>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</si>
  <si>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</si>
  <si>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</si>
  <si>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</si>
  <si>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</si>
  <si>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</si>
  <si>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</si>
  <si>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</si>
  <si>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</si>
  <si>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</si>
  <si>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</si>
  <si>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</si>
  <si>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</si>
  <si>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</si>
  <si>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</si>
  <si>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</si>
  <si>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</si>
  <si>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</si>
  <si>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</si>
  <si>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</si>
  <si>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</si>
  <si>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</si>
  <si>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</si>
  <si>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</si>
  <si>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</si>
  <si>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</si>
  <si>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</si>
  <si>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</si>
  <si>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</si>
  <si>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</si>
  <si>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</si>
  <si>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</si>
  <si>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</si>
  <si>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</si>
  <si>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</si>
  <si>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</si>
  <si>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</si>
  <si>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</si>
  <si>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</si>
  <si>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</si>
  <si>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</si>
  <si>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</si>
  <si>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</si>
  <si>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</si>
  <si>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</si>
  <si>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</si>
  <si>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</si>
  <si>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</si>
  <si>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</si>
  <si>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</si>
  <si>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</si>
  <si>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</si>
  <si>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</si>
  <si>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</si>
  <si>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</si>
  <si>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</si>
  <si>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</si>
  <si>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</si>
  <si>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</si>
  <si>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</si>
  <si>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</si>
  <si>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</si>
  <si>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</si>
  <si>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</si>
  <si>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</si>
  <si>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</si>
  <si>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</si>
  <si>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</si>
  <si>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</si>
  <si>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</si>
  <si>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</si>
  <si>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</si>
  <si>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</si>
  <si>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</si>
  <si>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</si>
  <si>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</si>
  <si>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</si>
  <si>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</si>
  <si>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</si>
  <si>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</si>
  <si>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</si>
  <si>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</si>
  <si>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</si>
  <si>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</si>
  <si>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</si>
  <si>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</si>
  <si>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</si>
  <si>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</si>
  <si>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</si>
  <si>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</si>
  <si>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</si>
  <si>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</si>
  <si>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</si>
  <si>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</si>
  <si>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</si>
  <si>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</si>
  <si>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</si>
  <si>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</si>
  <si>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</si>
  <si>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</si>
  <si>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</si>
  <si>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</si>
  <si>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</si>
  <si>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</si>
  <si>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</si>
  <si>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</si>
  <si>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</si>
  <si>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</si>
  <si>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</si>
  <si>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</si>
  <si>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</si>
  <si>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</si>
  <si>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</si>
  <si>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</si>
  <si>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</si>
  <si>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</si>
  <si>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</si>
  <si>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</si>
  <si>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</si>
  <si>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</si>
  <si>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</si>
  <si>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</si>
  <si>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</si>
  <si>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</si>
  <si>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</si>
  <si>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</si>
  <si>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</si>
  <si>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</si>
  <si>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</si>
  <si>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</si>
  <si>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</si>
  <si>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</si>
  <si>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</si>
  <si>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</si>
  <si>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</si>
  <si>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</si>
  <si>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</si>
  <si>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</si>
  <si>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</si>
  <si>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</si>
  <si>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</si>
  <si>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</si>
  <si>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</si>
  <si>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</si>
  <si>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</si>
  <si>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</si>
  <si>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</si>
  <si>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</si>
  <si>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</si>
  <si>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</si>
  <si>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</si>
  <si>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</si>
  <si>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</si>
  <si>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</si>
  <si>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</si>
  <si>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</si>
  <si>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</si>
  <si>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</si>
  <si>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</si>
  <si>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</si>
  <si>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</si>
  <si>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</si>
  <si>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</si>
  <si>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</si>
  <si>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</si>
  <si>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</si>
  <si>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</si>
  <si>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</si>
  <si>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</si>
  <si>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</si>
  <si>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</si>
  <si>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</si>
  <si>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</si>
  <si>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</si>
  <si>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</si>
  <si>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</si>
  <si>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</si>
  <si>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</si>
  <si>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</si>
  <si>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</si>
  <si>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</si>
  <si>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</si>
  <si>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</si>
  <si>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</si>
  <si>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</si>
  <si>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</si>
  <si>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</si>
  <si>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</si>
  <si>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</si>
  <si>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</si>
  <si>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</si>
  <si>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</si>
  <si>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</si>
  <si>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</si>
  <si>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</si>
  <si>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</si>
  <si>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</si>
  <si>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</si>
  <si>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</si>
  <si>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</si>
  <si>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</si>
  <si>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</si>
  <si>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</si>
  <si>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</si>
  <si>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</si>
  <si>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</si>
  <si>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</si>
  <si>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</si>
  <si>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</si>
  <si>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</si>
  <si>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</si>
  <si>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</si>
  <si>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</si>
  <si>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</si>
  <si>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</si>
  <si>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</si>
  <si>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</si>
  <si>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</si>
  <si>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</si>
  <si>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</si>
  <si>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</si>
  <si>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</si>
  <si>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</si>
  <si>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</si>
  <si>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</si>
  <si>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</si>
  <si>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</si>
  <si>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</si>
  <si>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</si>
  <si>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</si>
  <si>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</si>
  <si>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</si>
  <si>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</si>
  <si>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</si>
  <si>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</si>
  <si>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</si>
  <si>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</si>
  <si>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</si>
  <si>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</si>
  <si>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</si>
  <si>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</si>
  <si>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</si>
  <si>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</si>
  <si>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</si>
  <si>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</si>
  <si>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</si>
  <si>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</si>
  <si>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</si>
  <si>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</si>
  <si>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</si>
  <si>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</si>
  <si>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</si>
  <si>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</si>
  <si>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</si>
  <si>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</si>
  <si>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</si>
  <si>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</si>
  <si>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</si>
  <si>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</si>
  <si>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</si>
  <si>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</si>
  <si>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</si>
  <si>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</si>
  <si>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</si>
  <si>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</si>
  <si>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</si>
  <si>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</si>
  <si>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</si>
  <si>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</si>
  <si>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</si>
  <si>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</si>
  <si>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</si>
  <si>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</si>
  <si>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</si>
  <si>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</si>
  <si>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</si>
  <si>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</si>
  <si>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</si>
  <si>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</si>
  <si>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</si>
  <si>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</si>
  <si>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</si>
  <si>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</si>
  <si>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</si>
  <si>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</si>
  <si>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</si>
  <si>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</si>
  <si>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</si>
  <si>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</si>
  <si>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</si>
  <si>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</si>
  <si>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</si>
  <si>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</si>
  <si>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</si>
  <si>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</si>
  <si>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</si>
  <si>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</si>
  <si>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</si>
  <si>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</si>
  <si>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</si>
  <si>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</si>
  <si>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</si>
  <si>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</si>
  <si>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</si>
  <si>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</si>
  <si>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</si>
  <si>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</si>
  <si>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</si>
  <si>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</si>
  <si>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</si>
  <si>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</si>
  <si>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</si>
  <si>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</si>
  <si>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</si>
  <si>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</si>
  <si>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</si>
  <si>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</si>
  <si>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</si>
  <si>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</si>
  <si>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</si>
  <si>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</si>
  <si>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</si>
  <si>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</si>
  <si>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</si>
  <si>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</si>
  <si>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</si>
  <si>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</si>
  <si>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</si>
  <si>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</si>
  <si>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</si>
  <si>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</si>
  <si>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</si>
  <si>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</si>
  <si>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</si>
  <si>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</si>
  <si>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</si>
  <si>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</si>
  <si>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</si>
  <si>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</si>
  <si>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</si>
  <si>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</si>
  <si>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</si>
  <si>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</si>
  <si>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</si>
  <si>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</si>
  <si>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</si>
  <si>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</si>
  <si>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</si>
  <si>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</si>
  <si>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</si>
  <si>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</si>
  <si>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</si>
  <si>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</si>
  <si>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</si>
  <si>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</si>
  <si>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</si>
  <si>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</si>
  <si>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</si>
  <si>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</si>
  <si>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</si>
  <si>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</si>
  <si>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</si>
  <si>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</si>
  <si>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</si>
  <si>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</si>
  <si>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</si>
  <si>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</si>
  <si>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</si>
  <si>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</si>
  <si>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</si>
  <si>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</si>
  <si>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</si>
  <si>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</si>
  <si>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</si>
  <si>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</si>
  <si>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</si>
  <si>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</si>
  <si>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</si>
  <si>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</si>
  <si>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</si>
  <si>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</si>
  <si>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</si>
  <si>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</si>
  <si>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</si>
  <si>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</si>
  <si>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</si>
  <si>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</si>
  <si>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</si>
  <si>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</si>
  <si>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</si>
  <si>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</si>
  <si>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</si>
  <si>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</si>
  <si>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</si>
  <si>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</si>
  <si>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</si>
  <si>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</si>
  <si>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</si>
  <si>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</si>
  <si>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</si>
  <si>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</si>
  <si>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</si>
  <si>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</si>
  <si>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</si>
  <si>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</si>
  <si>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</si>
  <si>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</si>
  <si>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</si>
  <si>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</si>
  <si>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</si>
  <si>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</si>
  <si>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</si>
  <si>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</si>
  <si>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</si>
  <si>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</si>
  <si>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</si>
  <si>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</si>
  <si>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</si>
  <si>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</si>
  <si>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</si>
  <si>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</si>
  <si>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</si>
  <si>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</si>
  <si>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</si>
  <si>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</si>
  <si>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</si>
  <si>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</si>
  <si>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</si>
  <si>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</si>
  <si>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</si>
  <si>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</si>
  <si>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</si>
  <si>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</si>
  <si>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</si>
  <si>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</si>
  <si>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</si>
  <si>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</si>
  <si>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</si>
  <si>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</si>
  <si>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</si>
  <si>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</si>
  <si>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</si>
  <si>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</si>
  <si>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</si>
  <si>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</si>
  <si>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</si>
  <si>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</si>
  <si>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</si>
  <si>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</si>
  <si>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</si>
  <si>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</si>
  <si>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</si>
  <si>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</si>
  <si>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</si>
  <si>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</si>
  <si>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</si>
  <si>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</si>
  <si>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</si>
  <si>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</si>
  <si>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</si>
  <si>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</si>
  <si>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</si>
  <si>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</si>
  <si>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</si>
  <si>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</si>
  <si>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</si>
  <si>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</si>
  <si>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</si>
  <si>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</si>
  <si>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</si>
  <si>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</si>
  <si>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</si>
  <si>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</si>
  <si>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</si>
  <si>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</si>
  <si>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</si>
  <si>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</si>
  <si>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</si>
  <si>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</si>
  <si>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</si>
  <si>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</si>
  <si>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</si>
  <si>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</si>
  <si>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</si>
  <si>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</si>
  <si>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</si>
  <si>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</si>
  <si>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</si>
  <si>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</si>
  <si>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</si>
  <si>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</si>
  <si>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</si>
  <si>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</si>
  <si>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</si>
  <si>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</si>
  <si>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</si>
  <si>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</si>
  <si>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</si>
  <si>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</si>
  <si>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</si>
  <si>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</si>
  <si>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</si>
  <si>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</si>
  <si>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</si>
  <si>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</si>
  <si>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</si>
  <si>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</si>
  <si>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</si>
  <si>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</si>
  <si>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</si>
  <si>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</si>
  <si>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</si>
  <si>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</si>
  <si>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</si>
  <si>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</si>
  <si>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</si>
  <si>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</si>
  <si>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</si>
  <si>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</si>
  <si>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</si>
  <si>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</si>
  <si>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</si>
  <si>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</si>
  <si>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</si>
  <si>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</si>
  <si>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</si>
  <si>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</si>
  <si>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</si>
  <si>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</si>
  <si>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</si>
  <si>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</si>
  <si>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</si>
  <si>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</si>
  <si>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</si>
  <si>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</si>
  <si>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</si>
  <si>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</si>
  <si>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</si>
  <si>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</si>
  <si>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</si>
  <si>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</si>
  <si>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</si>
  <si>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</si>
  <si>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</si>
  <si>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</si>
  <si>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</si>
  <si>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</si>
  <si>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</si>
  <si>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</si>
  <si>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</si>
  <si>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</si>
  <si>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</si>
  <si>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</si>
  <si>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</si>
  <si>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</si>
  <si>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</si>
  <si>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</si>
  <si>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</si>
  <si>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</si>
  <si>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</si>
  <si>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</si>
  <si>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</si>
  <si>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</si>
  <si>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</si>
  <si>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</si>
  <si>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</si>
  <si>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</si>
  <si>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</si>
  <si>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</si>
  <si>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</si>
  <si>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</si>
  <si>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</si>
  <si>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</si>
  <si>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</si>
  <si>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</si>
  <si>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</si>
  <si>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</si>
  <si>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</si>
  <si>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</si>
  <si>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</si>
  <si>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</si>
  <si>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</si>
  <si>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</si>
  <si>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</si>
  <si>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</si>
  <si>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</si>
  <si>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</si>
  <si>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</si>
  <si>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</si>
  <si>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</si>
  <si>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</si>
  <si>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</si>
  <si>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</si>
  <si>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</si>
  <si>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</si>
  <si>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</si>
  <si>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</si>
  <si>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</si>
  <si>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</si>
  <si>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</si>
  <si>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</si>
  <si>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</si>
  <si>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</si>
  <si>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</si>
  <si>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</si>
  <si>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</si>
  <si>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</si>
  <si>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</si>
  <si>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</si>
  <si>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</si>
  <si>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</si>
  <si>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</si>
  <si>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</si>
  <si>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</si>
  <si>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</si>
  <si>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</si>
  <si>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</si>
  <si>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</si>
  <si>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</si>
  <si>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</si>
  <si>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</si>
  <si>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</si>
  <si>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</si>
  <si>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</si>
  <si>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</si>
  <si>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</si>
  <si>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</si>
  <si>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</si>
  <si>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</si>
  <si>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</si>
  <si>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</si>
  <si>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</si>
  <si>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</si>
  <si>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</si>
  <si>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</si>
  <si>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</si>
  <si>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</si>
  <si>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</si>
  <si>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</si>
  <si>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</si>
  <si>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</si>
  <si>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</si>
  <si>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</si>
  <si>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</si>
  <si>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</si>
  <si>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</si>
  <si>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</si>
  <si>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</si>
  <si>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</si>
  <si>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</si>
  <si>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</si>
  <si>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</si>
  <si>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</si>
  <si>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</si>
  <si>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</si>
  <si>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</si>
  <si>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</si>
  <si>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</si>
  <si>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</si>
  <si>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</si>
  <si>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</si>
  <si>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</si>
  <si>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</si>
  <si>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</si>
  <si>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</si>
  <si>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</si>
  <si>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</si>
  <si>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</si>
  <si>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</si>
  <si>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</si>
  <si>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</si>
  <si>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</si>
  <si>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</si>
  <si>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</si>
  <si>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</si>
  <si>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</si>
  <si>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</si>
  <si>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</si>
  <si>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</si>
  <si>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</si>
  <si>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</si>
  <si>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</si>
  <si>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</si>
  <si>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</si>
  <si>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</si>
  <si>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</si>
  <si>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</si>
  <si>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</si>
  <si>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</si>
  <si>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</si>
  <si>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</si>
  <si>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</si>
  <si>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</si>
  <si>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</si>
  <si>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</si>
  <si>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</si>
  <si>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</si>
  <si>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</si>
  <si>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</si>
  <si>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</si>
  <si>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</si>
  <si>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</si>
  <si>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</si>
  <si>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</si>
  <si>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</si>
  <si>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</si>
  <si>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</si>
  <si>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</si>
  <si>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</si>
  <si>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</si>
  <si>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</si>
  <si>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</si>
  <si>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</si>
  <si>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</si>
  <si>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</si>
  <si>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</si>
  <si>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</si>
  <si>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</si>
  <si>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</si>
  <si>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</si>
  <si>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</si>
  <si>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</si>
  <si>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</si>
  <si>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</si>
  <si>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</si>
  <si>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</si>
  <si>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</si>
  <si>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</si>
  <si>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</si>
  <si>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</si>
  <si>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</si>
  <si>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</si>
  <si>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</si>
  <si>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</si>
  <si>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</si>
  <si>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</si>
  <si>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</si>
  <si>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</si>
  <si>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</si>
  <si>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</si>
  <si>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</si>
  <si>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</si>
  <si>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</si>
  <si>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</si>
  <si>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</si>
  <si>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</si>
  <si>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</si>
  <si>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</si>
  <si>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</si>
  <si>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</si>
  <si>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</si>
  <si>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</si>
  <si>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</si>
  <si>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</si>
  <si>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</si>
  <si>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</si>
  <si>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</si>
  <si>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</si>
  <si>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</si>
  <si>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</si>
  <si>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</si>
  <si>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</si>
  <si>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</si>
  <si>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</si>
  <si>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</si>
  <si>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</si>
  <si>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</si>
  <si>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</si>
  <si>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</si>
  <si>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</si>
  <si>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</si>
  <si>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</si>
  <si>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</si>
  <si>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</si>
  <si>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</si>
  <si>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</si>
  <si>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</si>
  <si>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</si>
  <si>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</si>
  <si>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</si>
  <si>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</si>
  <si>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</si>
  <si>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</si>
  <si>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</si>
  <si>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</si>
  <si>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</si>
  <si>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</si>
  <si>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</si>
  <si>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</si>
  <si>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</si>
  <si>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</si>
  <si>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</si>
  <si>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</si>
  <si>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</si>
  <si>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</si>
  <si>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</si>
  <si>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</si>
  <si>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</si>
  <si>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</si>
  <si>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</si>
  <si>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</si>
  <si>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</si>
  <si>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</si>
  <si>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</si>
  <si>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</si>
  <si>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</si>
  <si>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</si>
  <si>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</si>
  <si>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</si>
  <si>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</si>
  <si>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</si>
  <si>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</si>
  <si>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</si>
  <si>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</si>
  <si>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</si>
  <si>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</si>
  <si>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</si>
  <si>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</si>
  <si>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</si>
  <si>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</si>
  <si>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</si>
  <si>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</si>
  <si>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</si>
  <si>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</si>
  <si>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</si>
  <si>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</si>
  <si>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</si>
  <si>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</si>
  <si>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</si>
  <si>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</si>
  <si>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</si>
  <si>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</si>
  <si>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</si>
  <si>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</si>
  <si>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</si>
  <si>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</si>
  <si>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</si>
  <si>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</si>
  <si>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</si>
  <si>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</si>
  <si>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</si>
  <si>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</si>
  <si>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</si>
  <si>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</si>
  <si>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</si>
  <si>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</si>
  <si>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</si>
  <si>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</si>
  <si>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</si>
  <si>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</si>
  <si>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</si>
  <si>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</si>
  <si>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</si>
  <si>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</si>
  <si>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</si>
  <si>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</si>
  <si>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</si>
  <si>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</si>
  <si>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</si>
  <si>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</si>
  <si>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</si>
  <si>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</si>
  <si>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</si>
  <si>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</si>
  <si>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</si>
  <si>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</si>
  <si>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</si>
  <si>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</si>
  <si>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</si>
  <si>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</si>
  <si>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</si>
  <si>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</si>
  <si>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</si>
  <si>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</si>
  <si>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</si>
  <si>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</si>
  <si>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</si>
  <si>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</si>
  <si>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</si>
  <si>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</si>
  <si>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</si>
  <si>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</si>
  <si>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</si>
  <si>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</si>
  <si>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</si>
  <si>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</si>
  <si>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</si>
  <si>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</si>
  <si>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</si>
  <si>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</si>
  <si>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</si>
  <si>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</si>
  <si>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</si>
  <si>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</si>
  <si>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</si>
  <si>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</si>
  <si>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</si>
  <si>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</si>
  <si>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</si>
  <si>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</si>
  <si>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</si>
  <si>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</si>
  <si>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</si>
  <si>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</si>
  <si>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</si>
  <si>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</si>
  <si>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</si>
  <si>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</si>
  <si>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</si>
  <si>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</si>
  <si>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</si>
  <si>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</si>
  <si>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</si>
  <si>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</si>
  <si>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</si>
  <si>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</si>
  <si>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</si>
  <si>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</si>
  <si>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</si>
  <si>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</si>
  <si>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</si>
  <si>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</si>
  <si>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</si>
  <si>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</si>
  <si>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</si>
  <si>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</si>
  <si>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</si>
  <si>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</si>
  <si>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</si>
  <si>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</si>
  <si>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</si>
  <si>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</si>
  <si>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</si>
  <si>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</si>
  <si>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</si>
  <si>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</si>
  <si>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</si>
  <si>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</si>
  <si>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</si>
  <si>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</si>
  <si>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</si>
  <si>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</si>
  <si>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</si>
  <si>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</si>
  <si>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</si>
  <si>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</si>
  <si>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</si>
  <si>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</si>
  <si>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</si>
  <si>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</si>
  <si>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</si>
  <si>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</si>
  <si>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</si>
  <si>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</si>
  <si>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</si>
  <si>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</si>
  <si>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</si>
  <si>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</si>
  <si>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</si>
  <si>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</si>
  <si>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</si>
  <si>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</si>
  <si>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</si>
  <si>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</si>
  <si>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</si>
  <si>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</si>
  <si>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</si>
  <si>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</si>
  <si>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</si>
  <si>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</si>
  <si>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</si>
  <si>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</si>
  <si>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</si>
  <si>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</si>
  <si>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</si>
  <si>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</si>
  <si>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</si>
  <si>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</si>
  <si>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</si>
  <si>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</si>
  <si>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</si>
  <si>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</si>
  <si>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</si>
  <si>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</si>
  <si>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</si>
  <si>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</si>
  <si>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</si>
  <si>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</si>
  <si>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</si>
  <si>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</si>
  <si>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</si>
  <si>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</si>
  <si>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</si>
  <si>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</si>
  <si>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</si>
  <si>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</si>
  <si>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</si>
  <si>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</si>
  <si>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</si>
  <si>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</si>
  <si>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</si>
  <si>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</si>
  <si>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</si>
  <si>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</si>
  <si>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</si>
  <si>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</si>
  <si>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</si>
  <si>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</si>
  <si>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</si>
  <si>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</si>
  <si>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</si>
  <si>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</si>
  <si>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</si>
  <si>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</si>
  <si>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</si>
  <si>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</si>
  <si>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</si>
  <si>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</si>
  <si>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</si>
  <si>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</si>
  <si>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</si>
  <si>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</si>
  <si>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</si>
  <si>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</si>
  <si>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</si>
  <si>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</si>
  <si>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</si>
  <si>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</si>
  <si>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</si>
  <si>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</si>
  <si>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</si>
  <si>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</si>
  <si>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</si>
  <si>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</si>
  <si>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</si>
  <si>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</si>
  <si>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</si>
  <si>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</si>
  <si>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</si>
  <si>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</si>
  <si>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</si>
  <si>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</si>
  <si>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</si>
  <si>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</si>
  <si>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</si>
  <si>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</si>
  <si>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</si>
  <si>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</si>
  <si>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</si>
  <si>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</si>
  <si>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</si>
  <si>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</si>
  <si>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</si>
  <si>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</si>
  <si>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</si>
  <si>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</si>
  <si>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</si>
  <si>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</si>
  <si>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</si>
  <si>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</si>
  <si>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</si>
  <si>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</si>
  <si>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</si>
  <si>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</si>
  <si>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</si>
  <si>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</si>
  <si>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</si>
  <si>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</si>
  <si>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</si>
  <si>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</si>
  <si>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</si>
  <si>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</si>
  <si>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</si>
  <si>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</si>
  <si>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</si>
  <si>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</si>
  <si>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</si>
  <si>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</si>
  <si>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</si>
  <si>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</si>
  <si>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</si>
  <si>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</si>
  <si>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</si>
  <si>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</si>
  <si>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</si>
  <si>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</si>
  <si>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</si>
  <si>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</si>
  <si>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</si>
  <si>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</si>
  <si>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</si>
  <si>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</si>
  <si>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</si>
  <si>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</si>
  <si>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</si>
  <si>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</si>
  <si>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</si>
  <si>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</si>
  <si>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</si>
  <si>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</si>
  <si>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</si>
  <si>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</si>
  <si>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</si>
  <si>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</si>
  <si>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</si>
  <si>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</si>
  <si>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</si>
  <si>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</si>
  <si>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</si>
  <si>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</si>
  <si>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</si>
  <si>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</si>
  <si>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</si>
  <si>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</si>
  <si>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</si>
  <si>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</si>
  <si>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</si>
  <si>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</si>
  <si>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</si>
  <si>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</si>
  <si>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</si>
  <si>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</si>
  <si>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</si>
  <si>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</si>
  <si>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</si>
  <si>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</si>
  <si>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</si>
  <si>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</si>
  <si>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</si>
  <si>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</si>
  <si>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</si>
  <si>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</si>
  <si>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</si>
  <si>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</si>
  <si>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</si>
  <si>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</si>
  <si>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</si>
  <si>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</si>
  <si>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</si>
  <si>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</si>
  <si>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</si>
  <si>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</si>
  <si>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</si>
  <si>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</si>
  <si>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</si>
  <si>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</si>
  <si>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</si>
  <si>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</si>
  <si>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</si>
  <si>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</si>
  <si>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</si>
  <si>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</si>
  <si>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</si>
  <si>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</si>
  <si>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</si>
  <si>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</si>
  <si>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</si>
  <si>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</si>
  <si>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</si>
  <si>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</si>
  <si>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</si>
  <si>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</si>
  <si>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</si>
  <si>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</si>
  <si>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</si>
  <si>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</si>
  <si>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</si>
  <si>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</si>
  <si>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</si>
  <si>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</si>
  <si>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</si>
  <si>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</si>
  <si>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</si>
  <si>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</si>
  <si>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</si>
  <si>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</si>
  <si>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</si>
  <si>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</si>
  <si>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</si>
  <si>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</si>
  <si>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</si>
  <si>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</si>
  <si>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</si>
  <si>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</si>
  <si>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</si>
  <si>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</si>
  <si>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</si>
  <si>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</si>
  <si>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</si>
  <si>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</si>
  <si>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</si>
  <si>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</si>
  <si>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</si>
  <si>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</si>
  <si>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</si>
  <si>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</si>
  <si>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</si>
  <si>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</si>
  <si>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</si>
  <si>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</si>
  <si>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</si>
  <si>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</si>
  <si>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</si>
  <si>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</si>
  <si>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</si>
  <si>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</si>
  <si>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</si>
  <si>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</si>
  <si>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</si>
  <si>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</si>
  <si>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</si>
  <si>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</si>
  <si>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</si>
  <si>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</si>
  <si>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</si>
  <si>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</si>
  <si>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</si>
  <si>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</si>
  <si>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</si>
  <si>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</si>
  <si>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</si>
  <si>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</si>
  <si>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</si>
  <si>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</si>
  <si>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</si>
  <si>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</si>
  <si>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</si>
  <si>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</si>
  <si>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</si>
  <si>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</si>
  <si>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</si>
  <si>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</si>
  <si>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</si>
  <si>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</si>
  <si>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</si>
  <si>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</si>
  <si>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</si>
  <si>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</si>
  <si>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</si>
  <si>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</si>
  <si>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</si>
  <si>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</si>
  <si>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</si>
  <si>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</si>
  <si>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</si>
  <si>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</si>
  <si>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</si>
  <si>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</si>
  <si>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</si>
  <si>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</si>
  <si>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</si>
  <si>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</si>
  <si>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</si>
  <si>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</si>
  <si>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</si>
  <si>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</si>
  <si>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</si>
  <si>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</si>
  <si>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</si>
  <si>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</si>
  <si>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</si>
  <si>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</si>
  <si>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</si>
  <si>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</si>
  <si>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</si>
  <si>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</si>
  <si>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</si>
  <si>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</si>
  <si>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</si>
  <si>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</si>
  <si>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</si>
  <si>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</si>
  <si>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</si>
  <si>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</si>
  <si>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</si>
  <si>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</si>
  <si>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</si>
  <si>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</si>
  <si>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</si>
  <si>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</si>
  <si>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</si>
  <si>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</si>
  <si>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</si>
  <si>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</si>
  <si>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</si>
  <si>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</si>
  <si>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</si>
  <si>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</si>
  <si>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</si>
  <si>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</si>
  <si>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</si>
  <si>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</si>
  <si>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</si>
  <si>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</si>
  <si>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</si>
  <si>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</si>
  <si>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</si>
  <si>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</si>
  <si>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</si>
  <si>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</si>
  <si>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</si>
  <si>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</si>
  <si>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</si>
  <si>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</si>
  <si>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</si>
  <si>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</si>
  <si>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</si>
  <si>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</si>
  <si>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</si>
  <si>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</si>
  <si>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</si>
  <si>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</si>
  <si>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</si>
  <si>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</si>
  <si>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</si>
  <si>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</si>
  <si>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</si>
  <si>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</si>
  <si>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</si>
  <si>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</si>
  <si>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</si>
  <si>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</si>
  <si>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</si>
  <si>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</si>
  <si>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</si>
  <si>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</si>
  <si>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</si>
  <si>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</si>
  <si>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</si>
  <si>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</si>
  <si>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</si>
  <si>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</si>
  <si>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</si>
  <si>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</si>
  <si>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</si>
  <si>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</si>
  <si>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</si>
  <si>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</si>
  <si>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</si>
  <si>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</si>
  <si>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</si>
  <si>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</si>
  <si>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</si>
  <si>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</si>
  <si>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</si>
  <si>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</si>
  <si>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</si>
  <si>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</si>
  <si>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</si>
  <si>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</si>
  <si>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</si>
  <si>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</si>
  <si>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</si>
  <si>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</si>
  <si>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</si>
  <si>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</si>
  <si>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</si>
  <si>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</si>
  <si>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</si>
  <si>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</si>
  <si>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</si>
  <si>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</si>
  <si>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</si>
  <si>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</si>
  <si>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</si>
  <si>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</si>
  <si>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</si>
  <si>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</si>
  <si>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</si>
  <si>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</si>
  <si>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</si>
  <si>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</si>
  <si>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</si>
  <si>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</si>
  <si>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</si>
  <si>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</si>
  <si>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</si>
  <si>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</si>
  <si>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</si>
  <si>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</si>
  <si>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</si>
  <si>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</si>
  <si>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</si>
  <si>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</si>
  <si>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</si>
  <si>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</si>
  <si>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</si>
  <si>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</si>
  <si>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</si>
  <si>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</si>
  <si>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</si>
  <si>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</si>
  <si>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</si>
  <si>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</si>
  <si>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</si>
  <si>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</si>
  <si>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</si>
  <si>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</si>
  <si>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</si>
  <si>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</si>
  <si>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</si>
  <si>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</si>
  <si>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</si>
  <si>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</si>
  <si>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</si>
  <si>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</si>
  <si>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</si>
  <si>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</si>
  <si>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</si>
  <si>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</si>
  <si>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</si>
  <si>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</si>
  <si>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</si>
  <si>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</si>
  <si>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</si>
  <si>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</si>
  <si>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</si>
  <si>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</si>
  <si>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</si>
  <si>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</si>
  <si>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</si>
  <si>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</si>
  <si>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</si>
  <si>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</si>
  <si>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</si>
  <si>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</si>
  <si>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</si>
  <si>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</si>
  <si>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</si>
  <si>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</si>
  <si>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</si>
  <si>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</si>
  <si>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</si>
  <si>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</si>
  <si>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</si>
  <si>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</si>
  <si>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</si>
  <si>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</si>
  <si>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</si>
  <si>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</si>
  <si>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</si>
  <si>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</si>
  <si>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</si>
  <si>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</si>
  <si>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</si>
  <si>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</si>
  <si>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</si>
  <si>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</si>
  <si>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</si>
  <si>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</si>
  <si>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</si>
  <si>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</si>
  <si>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</si>
  <si>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</si>
  <si>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</si>
  <si>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</si>
  <si>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</si>
  <si>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</si>
  <si>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</si>
  <si>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</si>
  <si>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</si>
  <si>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</si>
  <si>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</si>
  <si>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</si>
  <si>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</si>
  <si>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</si>
  <si>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</si>
  <si>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</si>
  <si>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</si>
  <si>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</si>
  <si>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</si>
  <si>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</si>
  <si>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</si>
  <si>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</si>
  <si>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</si>
  <si>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</si>
  <si>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</si>
  <si>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</si>
  <si>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</si>
  <si>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</si>
  <si>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</si>
  <si>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</si>
  <si>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</si>
  <si>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</si>
  <si>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</si>
  <si>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</si>
  <si>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</si>
  <si>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</si>
  <si>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</si>
  <si>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</si>
  <si>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</si>
  <si>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</si>
  <si>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</si>
  <si>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</si>
  <si>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</si>
  <si>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</si>
  <si>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</si>
  <si>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</si>
  <si>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</si>
  <si>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</si>
  <si>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</si>
  <si>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</si>
  <si>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</si>
  <si>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</si>
  <si>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</si>
  <si>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</si>
  <si>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</si>
  <si>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</si>
  <si>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</si>
  <si>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</si>
  <si>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</si>
  <si>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</si>
  <si>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</si>
  <si>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</si>
  <si>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</si>
  <si>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</si>
  <si>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</si>
  <si>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</si>
  <si>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</si>
  <si>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</si>
  <si>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</si>
  <si>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</si>
  <si>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</si>
  <si>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</si>
  <si>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</si>
  <si>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</si>
  <si>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</si>
  <si>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</si>
  <si>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</si>
  <si>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</si>
  <si>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</si>
  <si>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</si>
  <si>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</si>
  <si>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</si>
  <si>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</si>
  <si>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</si>
  <si>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</si>
  <si>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</si>
  <si>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</si>
  <si>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</si>
  <si>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</si>
  <si>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</si>
  <si>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</si>
  <si>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</si>
  <si>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</si>
  <si>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</si>
  <si>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</si>
  <si>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</si>
  <si>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</si>
  <si>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</si>
  <si>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</si>
  <si>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</si>
  <si>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</si>
  <si>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</si>
  <si>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</si>
  <si>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</si>
  <si>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</si>
  <si>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</si>
  <si>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</si>
  <si>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</si>
  <si>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</si>
  <si>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</si>
  <si>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</si>
  <si>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</si>
  <si>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</si>
  <si>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</si>
  <si>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</si>
  <si>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</si>
  <si>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</si>
  <si>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</si>
  <si>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</si>
  <si>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</si>
  <si>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</si>
  <si>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</si>
  <si>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</si>
  <si>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</si>
  <si>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</si>
  <si>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</si>
  <si>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</si>
  <si>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</si>
  <si>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</si>
  <si>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</si>
  <si>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</si>
  <si>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</si>
  <si>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</si>
  <si>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</si>
  <si>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</si>
  <si>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</si>
  <si>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</si>
  <si>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</si>
  <si>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</si>
  <si>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</si>
  <si>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</si>
  <si>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</si>
  <si>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</si>
  <si>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</si>
  <si>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</si>
  <si>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</si>
  <si>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</si>
  <si>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</si>
  <si>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</si>
  <si>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</si>
  <si>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</si>
  <si>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</si>
  <si>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</si>
  <si>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</si>
  <si>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</si>
  <si>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</si>
  <si>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</si>
  <si>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</si>
  <si>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</si>
  <si>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</si>
  <si>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</si>
  <si>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</si>
  <si>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</si>
  <si>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</si>
  <si>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</si>
  <si>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</si>
  <si>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</si>
  <si>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</si>
  <si>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</si>
  <si>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</si>
  <si>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</si>
  <si>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</si>
  <si>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</si>
  <si>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</si>
  <si>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</si>
  <si>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</si>
  <si>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</si>
  <si>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</si>
  <si>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</si>
  <si>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</si>
  <si>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</si>
  <si>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</si>
  <si>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</si>
  <si>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</si>
  <si>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</si>
  <si>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</si>
  <si>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</si>
  <si>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</si>
  <si>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</si>
  <si>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</si>
  <si>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</si>
  <si>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</si>
  <si>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</si>
  <si>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</si>
  <si>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</si>
  <si>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</si>
  <si>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</si>
  <si>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</si>
  <si>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</si>
  <si>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</si>
  <si>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</si>
  <si>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</si>
  <si>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</si>
  <si>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</si>
  <si>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</si>
  <si>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</si>
  <si>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</si>
  <si>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</si>
  <si>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</si>
  <si>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</si>
  <si>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</si>
  <si>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</si>
  <si>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</si>
  <si>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</si>
  <si>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</si>
  <si>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</si>
  <si>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</si>
  <si>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</si>
  <si>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</si>
  <si>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</si>
  <si>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</si>
  <si>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</si>
  <si>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</si>
  <si>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</si>
  <si>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</si>
  <si>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</si>
  <si>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</si>
  <si>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</si>
  <si>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</si>
  <si>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</si>
  <si>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</si>
  <si>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</si>
  <si>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</si>
  <si>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</si>
  <si>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</si>
  <si>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</si>
  <si>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</si>
  <si>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</si>
  <si>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</si>
  <si>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</si>
  <si>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</si>
  <si>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</si>
  <si>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</si>
  <si>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</si>
  <si>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</si>
  <si>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</si>
  <si>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</si>
  <si>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</si>
  <si>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</si>
  <si>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</si>
  <si>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</si>
  <si>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</si>
  <si>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</si>
  <si>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</si>
  <si>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</si>
  <si>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</si>
  <si>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</si>
  <si>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</si>
  <si>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</si>
  <si>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</si>
  <si>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</si>
  <si>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</si>
  <si>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</si>
  <si>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</si>
  <si>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</si>
  <si>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</si>
  <si>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</si>
  <si>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</si>
  <si>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</si>
  <si>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</si>
  <si>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</si>
  <si>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</si>
  <si>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</si>
  <si>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</si>
  <si>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</si>
  <si>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</si>
  <si>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</si>
  <si>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</si>
  <si>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</si>
  <si>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</si>
  <si>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</si>
  <si>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</si>
  <si>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</si>
  <si>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</si>
  <si>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</si>
  <si>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</si>
  <si>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</si>
  <si>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</si>
  <si>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</si>
  <si>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</si>
  <si>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</si>
  <si>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</si>
  <si>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</si>
  <si>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</si>
  <si>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</si>
  <si>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</si>
  <si>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</si>
  <si>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</si>
  <si>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</si>
  <si>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</si>
  <si>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</si>
  <si>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</si>
  <si>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</si>
  <si>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</si>
  <si>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</si>
  <si>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</si>
  <si>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</si>
  <si>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</si>
  <si>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</si>
  <si>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</si>
  <si>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</si>
  <si>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</si>
  <si>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</si>
  <si>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</si>
  <si>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</si>
  <si>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</si>
  <si>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</si>
  <si>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</si>
  <si>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</si>
  <si>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</si>
  <si>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</si>
  <si>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</si>
  <si>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</si>
  <si>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</si>
  <si>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</si>
  <si>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</si>
  <si>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</si>
  <si>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</si>
  <si>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</si>
  <si>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</si>
  <si>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</si>
  <si>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</si>
  <si>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</si>
  <si>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</si>
  <si>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</si>
  <si>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</si>
  <si>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</si>
  <si>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</si>
  <si>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</si>
  <si>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</si>
  <si>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</si>
  <si>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</si>
  <si>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</si>
  <si>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</si>
  <si>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</si>
  <si>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</si>
  <si>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</si>
  <si>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</si>
  <si>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</si>
  <si>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</si>
  <si>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</si>
  <si>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</si>
  <si>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</si>
  <si>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</si>
  <si>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</si>
  <si>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</si>
  <si>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</si>
  <si>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</si>
  <si>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</si>
  <si>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</si>
  <si>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</si>
  <si>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</si>
  <si>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</si>
  <si>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</si>
  <si>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</si>
  <si>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</si>
  <si>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</si>
  <si>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</si>
  <si>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</si>
  <si>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</si>
  <si>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</si>
  <si>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</si>
  <si>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</si>
  <si>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</si>
  <si>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</si>
  <si>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</si>
  <si>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</si>
  <si>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</si>
  <si>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</si>
  <si>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</si>
  <si>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</si>
  <si>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</si>
  <si>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</si>
  <si>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</si>
  <si>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</si>
  <si>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</si>
  <si>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</si>
  <si>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</si>
  <si>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</si>
  <si>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</si>
  <si>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</si>
  <si>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</si>
  <si>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</si>
  <si>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</si>
  <si>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</si>
  <si>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</si>
  <si>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</si>
  <si>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</si>
  <si>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</si>
  <si>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</si>
  <si>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</si>
  <si>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</si>
  <si>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</si>
  <si>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</si>
  <si>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</si>
  <si>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</si>
  <si>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</si>
  <si>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</si>
  <si>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</si>
  <si>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</si>
  <si>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</si>
  <si>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</si>
  <si>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</si>
  <si>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</si>
  <si>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</si>
  <si>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</si>
  <si>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</si>
  <si>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</si>
  <si>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</si>
  <si>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</si>
  <si>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</si>
  <si>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</si>
  <si>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</si>
  <si>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</si>
  <si>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</si>
  <si>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</si>
  <si>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</si>
  <si>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</si>
  <si>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</si>
  <si>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</si>
  <si>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</si>
  <si>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</si>
  <si>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</si>
  <si>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</si>
  <si>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</si>
  <si>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</si>
  <si>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</si>
  <si>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</si>
  <si>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</si>
  <si>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</si>
  <si>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</si>
  <si>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</si>
  <si>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</si>
  <si>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</si>
  <si>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</si>
  <si>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</si>
  <si>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</si>
  <si>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</si>
  <si>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</si>
  <si>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</si>
  <si>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</si>
  <si>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</si>
  <si>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</si>
  <si>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</si>
  <si>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</si>
  <si>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</si>
  <si>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</si>
  <si>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</si>
  <si>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</si>
  <si>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</si>
  <si>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</si>
  <si>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</si>
  <si>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</si>
  <si>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</si>
  <si>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</si>
  <si>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</si>
  <si>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</si>
  <si>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</si>
  <si>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</si>
  <si>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</si>
  <si>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</si>
  <si>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</si>
  <si>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</si>
  <si>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</si>
  <si>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</si>
  <si>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</si>
  <si>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</si>
  <si>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</si>
  <si>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</si>
  <si>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</si>
  <si>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</si>
  <si>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</si>
  <si>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</si>
  <si>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</si>
  <si>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</si>
  <si>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</si>
  <si>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</si>
  <si>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</si>
  <si>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</si>
  <si>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</si>
  <si>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</si>
  <si>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</si>
  <si>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</si>
  <si>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</si>
  <si>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</si>
  <si>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</si>
  <si>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</si>
  <si>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</si>
  <si>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</si>
  <si>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</si>
  <si>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</si>
  <si>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</si>
  <si>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</si>
  <si>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</si>
  <si>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</si>
  <si>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</si>
  <si>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</si>
  <si>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</si>
  <si>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</si>
  <si>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</si>
  <si>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</si>
  <si>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</si>
  <si>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</si>
  <si>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</si>
  <si>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</si>
  <si>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</si>
  <si>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</si>
  <si>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</si>
  <si>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</si>
  <si>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</si>
  <si>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</si>
  <si>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</si>
  <si>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</si>
  <si>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</si>
  <si>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</si>
  <si>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</si>
  <si>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</si>
  <si>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</si>
  <si>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</si>
  <si>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</si>
  <si>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</si>
  <si>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</si>
  <si>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</si>
  <si>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</si>
  <si>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</si>
  <si>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</si>
  <si>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</si>
  <si>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</si>
  <si>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</si>
  <si>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</si>
  <si>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</si>
  <si>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</si>
  <si>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</si>
  <si>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</si>
  <si>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</si>
  <si>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</si>
  <si>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</si>
  <si>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</si>
  <si>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</si>
  <si>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</si>
  <si>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</si>
  <si>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</si>
  <si>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</si>
  <si>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</si>
  <si>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</si>
  <si>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</si>
  <si>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</si>
  <si>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</si>
  <si>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</si>
  <si>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</si>
  <si>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</si>
  <si>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</si>
  <si>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</si>
  <si>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</si>
  <si>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</si>
  <si>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</si>
  <si>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</si>
  <si>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</si>
  <si>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</si>
  <si>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</si>
  <si>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</si>
  <si>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</si>
  <si>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</si>
  <si>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</si>
  <si>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</si>
  <si>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</si>
  <si>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</si>
  <si>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</si>
  <si>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</si>
  <si>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</si>
  <si>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</si>
  <si>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</si>
  <si>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</si>
  <si>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</si>
  <si>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</si>
  <si>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</si>
  <si>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</si>
  <si>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</si>
  <si>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</si>
  <si>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</si>
  <si>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</si>
  <si>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</si>
  <si>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</si>
  <si>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</si>
  <si>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</si>
  <si>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</si>
  <si>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</si>
  <si>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</si>
  <si>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</si>
  <si>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</si>
  <si>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</si>
  <si>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</si>
  <si>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</si>
  <si>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</si>
  <si>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</si>
  <si>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</si>
  <si>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</si>
  <si>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</si>
  <si>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</si>
  <si>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</si>
  <si>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</si>
  <si>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</si>
  <si>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</si>
  <si>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</si>
  <si>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</si>
  <si>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</si>
  <si>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</si>
  <si>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</si>
  <si>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</si>
  <si>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</si>
  <si>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</si>
  <si>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</si>
  <si>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</si>
  <si>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</si>
  <si>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</si>
  <si>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</si>
  <si>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</si>
  <si>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</si>
  <si>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</si>
  <si>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</si>
  <si>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</si>
  <si>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</si>
  <si>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</si>
  <si>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</si>
  <si>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</si>
  <si>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</si>
  <si>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</si>
  <si>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</si>
  <si>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</si>
  <si>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</si>
  <si>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</si>
  <si>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</si>
  <si>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</si>
  <si>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</si>
  <si>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</si>
  <si>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</si>
  <si>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</si>
  <si>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</si>
  <si>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</si>
  <si>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</si>
  <si>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</si>
  <si>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</si>
  <si>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</si>
  <si>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</si>
  <si>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</si>
  <si>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</si>
  <si>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</si>
  <si>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</si>
  <si>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</si>
  <si>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</si>
  <si>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</si>
  <si>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</si>
  <si>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</si>
  <si>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</si>
  <si>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</si>
  <si>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</si>
  <si>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</si>
  <si>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</si>
  <si>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</si>
  <si>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</si>
  <si>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</si>
  <si>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</si>
  <si>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</si>
  <si>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</si>
  <si>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</si>
  <si>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</si>
  <si>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</si>
  <si>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</si>
  <si>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</si>
  <si>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</si>
  <si>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</si>
  <si>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</si>
  <si>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</si>
  <si>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</si>
  <si>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</si>
  <si>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</si>
  <si>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</si>
  <si>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</si>
  <si>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</si>
  <si>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</si>
  <si>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</si>
  <si>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</si>
  <si>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</si>
  <si>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</si>
  <si>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</si>
  <si>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</si>
  <si>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</si>
  <si>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</si>
  <si>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</si>
  <si>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</si>
  <si>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</si>
  <si>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</si>
  <si>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</si>
  <si>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</si>
  <si>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</si>
  <si>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</si>
  <si>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</si>
  <si>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</si>
  <si>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</si>
  <si>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</si>
  <si>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</si>
  <si>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</si>
  <si>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</si>
  <si>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</si>
  <si>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</si>
  <si>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</si>
  <si>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</si>
  <si>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</si>
  <si>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</si>
  <si>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</si>
  <si>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</si>
  <si>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</si>
  <si>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</si>
  <si>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</si>
  <si>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</si>
  <si>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</si>
  <si>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</si>
  <si>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</si>
  <si>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</si>
  <si>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</si>
  <si>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</si>
  <si>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</si>
  <si>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</si>
  <si>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</si>
  <si>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</si>
  <si>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</si>
  <si>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</si>
  <si>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</si>
  <si>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</si>
  <si>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</si>
  <si>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</si>
  <si>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</si>
  <si>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</si>
  <si>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</si>
  <si>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</si>
  <si>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</si>
  <si>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</si>
  <si>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</si>
  <si>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</si>
  <si>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</si>
  <si>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</si>
  <si>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</si>
  <si>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</si>
  <si>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</si>
  <si>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</si>
  <si>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</si>
  <si>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</si>
  <si>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</si>
  <si>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</si>
  <si>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</si>
  <si>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</si>
  <si>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</si>
  <si>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</si>
  <si>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</si>
  <si>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</si>
  <si>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</si>
  <si>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</si>
  <si>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</si>
  <si>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</si>
  <si>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</si>
  <si>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</si>
  <si>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</si>
  <si>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</si>
  <si>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</si>
  <si>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</si>
  <si>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</si>
  <si>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</si>
  <si>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</si>
  <si>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</si>
  <si>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</si>
  <si>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</si>
  <si>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</si>
  <si>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</si>
  <si>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</si>
  <si>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</si>
  <si>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</si>
  <si>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</si>
  <si>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</si>
  <si>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</si>
  <si>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</si>
  <si>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</si>
  <si>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</si>
  <si>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</si>
  <si>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</si>
  <si>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</si>
  <si>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</si>
  <si>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</si>
  <si>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</si>
  <si>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</si>
  <si>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</si>
  <si>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</si>
  <si>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</si>
  <si>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</si>
  <si>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</si>
  <si>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</si>
  <si>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</si>
  <si>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</si>
  <si>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</si>
  <si>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</si>
  <si>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</si>
  <si>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</si>
  <si>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</si>
  <si>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</si>
  <si>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</si>
  <si>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</si>
  <si>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</si>
  <si>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</si>
  <si>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</si>
  <si>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</si>
  <si>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</si>
  <si>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</si>
  <si>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</si>
  <si>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</si>
  <si>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</si>
  <si>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</si>
  <si>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</si>
  <si>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</si>
  <si>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</si>
  <si>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</si>
  <si>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</si>
  <si>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</si>
  <si>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</si>
  <si>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</si>
  <si>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</si>
  <si>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</si>
  <si>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</si>
  <si>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</si>
  <si>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</si>
  <si>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</si>
  <si>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</si>
  <si>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</si>
  <si>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</si>
  <si>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</si>
  <si>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</si>
  <si>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</si>
  <si>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</si>
  <si>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</si>
  <si>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</si>
  <si>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</si>
  <si>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</si>
  <si>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</si>
  <si>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</si>
  <si>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</si>
  <si>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</si>
  <si>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</si>
  <si>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</si>
  <si>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</si>
  <si>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</si>
  <si>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</si>
  <si>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</si>
  <si>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</si>
  <si>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</si>
  <si>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</si>
  <si>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</si>
  <si>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</si>
  <si>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</si>
  <si>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</si>
  <si>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</si>
  <si>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</si>
  <si>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</si>
  <si>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</si>
  <si>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</si>
  <si>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</si>
  <si>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</si>
  <si>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</si>
  <si>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</si>
  <si>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</si>
  <si>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</si>
  <si>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</si>
  <si>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</si>
  <si>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</si>
  <si>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</si>
  <si>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</si>
  <si>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</si>
  <si>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</si>
  <si>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</si>
  <si>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</si>
  <si>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</si>
  <si>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</si>
  <si>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</si>
  <si>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</si>
  <si>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</si>
  <si>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</si>
  <si>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</si>
  <si>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</si>
  <si>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</si>
  <si>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</si>
  <si>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</si>
  <si>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</si>
  <si>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</si>
  <si>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</si>
  <si>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</si>
  <si>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</si>
  <si>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</si>
  <si>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</si>
  <si>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</si>
  <si>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</si>
  <si>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</si>
  <si>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</si>
  <si>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</si>
  <si>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</si>
  <si>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</si>
  <si>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</si>
  <si>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</si>
  <si>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</si>
  <si>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</si>
  <si>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</si>
  <si>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</si>
  <si>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</si>
  <si>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</si>
  <si>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</si>
  <si>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</si>
  <si>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</si>
  <si>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</si>
  <si>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</si>
  <si>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</si>
  <si>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</si>
  <si>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</si>
  <si>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</si>
  <si>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</si>
  <si>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</si>
  <si>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</si>
  <si>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</si>
  <si>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</si>
  <si>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</si>
  <si>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</si>
  <si>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</si>
  <si>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</si>
  <si>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</si>
  <si>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</si>
  <si>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</si>
  <si>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</si>
  <si>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</si>
  <si>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</si>
  <si>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</si>
  <si>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</si>
  <si>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</si>
  <si>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</si>
  <si>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</si>
  <si>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</si>
  <si>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</si>
  <si>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</si>
  <si>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</si>
  <si>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</si>
  <si>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</si>
  <si>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</si>
  <si>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</si>
  <si>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</si>
  <si>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</si>
  <si>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</si>
  <si>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</si>
  <si>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</si>
  <si>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</si>
  <si>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</si>
  <si>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</si>
  <si>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</si>
  <si>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</si>
  <si>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</si>
  <si>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</si>
  <si>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</si>
  <si>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</si>
  <si>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</si>
  <si>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</si>
  <si>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</si>
  <si>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</si>
  <si>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</si>
  <si>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</si>
  <si>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</si>
  <si>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</si>
  <si>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</si>
  <si>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</si>
  <si>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</si>
  <si>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</si>
  <si>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</si>
  <si>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</si>
  <si>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</si>
  <si>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</si>
  <si>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</si>
  <si>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</si>
  <si>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</si>
  <si>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</si>
  <si>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</si>
  <si>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</si>
  <si>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</si>
  <si>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</si>
  <si>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</si>
  <si>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</si>
  <si>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</si>
  <si>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</si>
  <si>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</si>
  <si>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</si>
  <si>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</si>
  <si>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</si>
  <si>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</si>
  <si>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</si>
  <si>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</si>
  <si>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</si>
  <si>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</si>
  <si>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</si>
  <si>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</si>
  <si>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</si>
  <si>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</si>
  <si>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</si>
  <si>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</si>
  <si>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</si>
  <si>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</si>
  <si>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</si>
  <si>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</si>
  <si>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</si>
  <si>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</si>
  <si>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</si>
  <si>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</si>
  <si>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</si>
  <si>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</si>
  <si>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</si>
  <si>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</si>
  <si>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</si>
  <si>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</si>
  <si>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</si>
  <si>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</si>
  <si>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</si>
  <si>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</si>
  <si>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</si>
  <si>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</si>
  <si>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</si>
  <si>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</si>
  <si>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</si>
  <si>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</si>
  <si>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</si>
  <si>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</si>
  <si>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</si>
  <si>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</si>
  <si>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</si>
  <si>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</si>
  <si>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</si>
  <si>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</si>
  <si>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</si>
  <si>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</si>
  <si>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</si>
  <si>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</si>
  <si>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</si>
  <si>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</si>
  <si>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</si>
  <si>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</si>
  <si>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</si>
  <si>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</si>
  <si>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</si>
  <si>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</si>
  <si>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</si>
  <si>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</si>
  <si>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</si>
  <si>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</si>
  <si>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</si>
  <si>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</si>
  <si>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</si>
  <si>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</si>
  <si>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</si>
  <si>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</si>
  <si>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</si>
  <si>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</si>
  <si>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</si>
  <si>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</si>
  <si>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</si>
  <si>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</si>
  <si>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</si>
  <si>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</si>
  <si>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</si>
  <si>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</si>
  <si>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</si>
  <si>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</si>
  <si>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</si>
  <si>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</si>
  <si>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</si>
  <si>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</si>
  <si>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</si>
  <si>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</si>
  <si>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</si>
  <si>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</si>
  <si>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</si>
  <si>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</si>
  <si>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</si>
  <si>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</si>
  <si>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</si>
  <si>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</si>
  <si>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</si>
  <si>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</si>
  <si>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</si>
  <si>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</si>
  <si>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</si>
  <si>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</si>
  <si>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</si>
  <si>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</si>
  <si>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</si>
  <si>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</si>
  <si>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</si>
  <si>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</si>
  <si>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</si>
  <si>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</si>
  <si>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</si>
  <si>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</si>
  <si>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</si>
  <si>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</si>
  <si>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</si>
  <si>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</si>
  <si>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</si>
  <si>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</si>
  <si>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</si>
  <si>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</si>
  <si>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</si>
  <si>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</si>
  <si>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</si>
  <si>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</si>
  <si>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</si>
  <si>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</si>
  <si>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</si>
  <si>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</si>
  <si>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</si>
  <si>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</si>
  <si>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</si>
  <si>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</si>
  <si>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</si>
  <si>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</si>
  <si>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</si>
  <si>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</si>
  <si>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</si>
  <si>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</si>
  <si>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</si>
  <si>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</si>
  <si>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</si>
  <si>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</si>
  <si>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</si>
  <si>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</si>
  <si>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</si>
  <si>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</si>
  <si>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</si>
  <si>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</si>
  <si>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</si>
  <si>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</si>
  <si>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</si>
  <si>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</si>
  <si>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</si>
  <si>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</si>
  <si>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</si>
  <si>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</si>
  <si>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</si>
  <si>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</si>
  <si>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</si>
  <si>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</si>
  <si>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</si>
  <si>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</si>
  <si>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</si>
  <si>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</si>
  <si>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</si>
  <si>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</si>
  <si>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</si>
  <si>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</si>
  <si>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</si>
  <si>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</si>
  <si>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</si>
  <si>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</si>
  <si>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</si>
  <si>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</si>
  <si>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</si>
  <si>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</si>
  <si>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</si>
  <si>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</si>
  <si>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</si>
  <si>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</si>
  <si>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</si>
  <si>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</si>
  <si>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</si>
  <si>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</si>
  <si>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</si>
  <si>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</si>
  <si>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</si>
  <si>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</si>
  <si>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</si>
  <si>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</si>
  <si>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</si>
  <si>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</si>
  <si>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</si>
  <si>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</si>
  <si>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</si>
  <si>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</si>
  <si>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</si>
  <si>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</si>
  <si>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</si>
  <si>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</si>
  <si>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</si>
  <si>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</si>
  <si>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</si>
  <si>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</si>
  <si>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</si>
  <si>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</si>
  <si>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</si>
  <si>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</si>
  <si>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</si>
  <si>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</si>
  <si>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</si>
  <si>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</si>
  <si>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</si>
  <si>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</si>
  <si>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</si>
  <si>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</si>
  <si>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</si>
  <si>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</si>
  <si>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</si>
  <si>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</si>
  <si>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</si>
  <si>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</si>
  <si>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</si>
  <si>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</si>
  <si>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</si>
  <si>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</si>
  <si>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</si>
  <si>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</si>
  <si>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</si>
  <si>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</si>
  <si>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</si>
  <si>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</si>
  <si>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</si>
  <si>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</si>
  <si>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</si>
  <si>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</si>
  <si>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</si>
  <si>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</si>
  <si>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</si>
  <si>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</si>
  <si>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</si>
  <si>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</si>
  <si>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</si>
  <si>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</si>
  <si>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</si>
  <si>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</si>
  <si>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</si>
  <si>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</si>
  <si>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</si>
  <si>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</si>
  <si>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</si>
  <si>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</si>
  <si>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</si>
  <si>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</si>
  <si>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</si>
  <si>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</si>
  <si>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</si>
  <si>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</si>
  <si>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</si>
  <si>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</si>
  <si>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</si>
  <si>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</si>
  <si>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</si>
  <si>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</si>
  <si>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</si>
  <si>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</si>
  <si>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</si>
  <si>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</si>
  <si>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</si>
  <si>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</si>
  <si>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</si>
  <si>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</si>
  <si>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</si>
  <si>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</si>
  <si>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</si>
  <si>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</si>
  <si>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</si>
  <si>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</si>
  <si>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</si>
  <si>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</si>
  <si>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</si>
  <si>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</si>
  <si>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</si>
  <si>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</si>
  <si>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</si>
  <si>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</si>
  <si>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</si>
  <si>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</si>
  <si>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</si>
  <si>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</si>
  <si>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</si>
  <si>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</si>
  <si>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</si>
  <si>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</si>
  <si>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</si>
  <si>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</si>
  <si>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</si>
  <si>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</si>
  <si>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</si>
  <si>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</si>
  <si>
    <t>PREFEITURA DE COTIPORA</t>
  </si>
  <si>
    <t>90898487000164</t>
  </si>
  <si>
    <t>PAVIMENTAÇÃO ASFÁLTICA MORRO DO CÉU DE 1+500 À 0+0,80m (TRECHO 02)</t>
  </si>
  <si>
    <t>1.1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</si>
  <si>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</si>
  <si>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</si>
  <si>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</si>
  <si>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</si>
  <si>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</si>
  <si>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</si>
  <si>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</si>
  <si>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</si>
  <si>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</si>
  <si>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</si>
  <si>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</si>
  <si>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</si>
  <si>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</si>
  <si>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</si>
  <si>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</si>
  <si>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</si>
  <si>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</si>
  <si>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</si>
  <si>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3.1</t>
  </si>
  <si>
    <t>3.2</t>
  </si>
  <si>
    <t>3.3</t>
  </si>
  <si>
    <t>3.4</t>
  </si>
  <si>
    <t>3.5</t>
  </si>
  <si>
    <t>3.6</t>
  </si>
  <si>
    <t>3.7</t>
  </si>
  <si>
    <t>4.1</t>
  </si>
  <si>
    <t>4.2</t>
  </si>
  <si>
    <t>4.3</t>
  </si>
  <si>
    <t>4.4</t>
  </si>
  <si>
    <t>5.1</t>
  </si>
  <si>
    <t>5.2</t>
  </si>
  <si>
    <t>6.1</t>
  </si>
  <si>
    <t>6.2</t>
  </si>
  <si>
    <t>TERRAPLENAGEM</t>
  </si>
  <si>
    <t>Escavação, carga e transporte de material de 1ª categoria - DMT de 200 a 400 m - caminhÃO de serviço em revestimento primário - com escavadeira e caminhão basculante de 14 m³</t>
  </si>
  <si>
    <t>Transporte material excedente para bota-fora DMT = 2km</t>
  </si>
  <si>
    <t>Espalhamento material em bota-fora com recomposição da área</t>
  </si>
  <si>
    <t>Compactação de aterros a 100% do Proctor Normal</t>
  </si>
  <si>
    <t>PAVIMENTAÇÃO ASFÁLTICA</t>
  </si>
  <si>
    <t>Regularização do subleito</t>
  </si>
  <si>
    <t>Base ou sub-base de macadame seco com brita comercial</t>
  </si>
  <si>
    <t>Transporte macadame seco - rodovia pavimentada (35 Km)</t>
  </si>
  <si>
    <t>Base ou sub-base de brita graduada com brita comercial</t>
  </si>
  <si>
    <t>Transporte brita graduada - rodovia pavimentada  (35Km)</t>
  </si>
  <si>
    <t>Imprimação com asfalto diluído</t>
  </si>
  <si>
    <t>Asfalto diluído de petróleo - CM-30</t>
  </si>
  <si>
    <t>Pintura de ligação</t>
  </si>
  <si>
    <t>Transporte de material betuminoso com caminhão tanque distribuidor - Rodovia pavimentada (41 km)</t>
  </si>
  <si>
    <t>Emulsão asfáltica - RR-2C</t>
  </si>
  <si>
    <t>Concreto asfáltico - faixa C - areia e brita comerciais</t>
  </si>
  <si>
    <t>Cimento asfáltico de petróleo - CAP 50/70</t>
  </si>
  <si>
    <t>Transporte massa asfáltica - rodovia pavimentada  (41 Km)</t>
  </si>
  <si>
    <t>DRENAGEM PLUVIAL</t>
  </si>
  <si>
    <t>Escavação mecânica de vala em material de 1ª categoria</t>
  </si>
  <si>
    <t>Reaterro e compactação com soquete vibratório</t>
  </si>
  <si>
    <t>Corpo de BSTC D = 0,80 m PA1 - areia, brita e pedra de mão comerciais</t>
  </si>
  <si>
    <t>Boca de BSTC D = 0,80 m - esconsidade 0° - areia e brita comerciais - alas retas</t>
  </si>
  <si>
    <t>Caixa coletora de talvegue - CCT 02 - areia e brita comerciais</t>
  </si>
  <si>
    <t>Sarjeta trapezoidal de concreto - SZC 90-30 - escavação mecânica - areia e brita comerciais</t>
  </si>
  <si>
    <t>Transposição de segmentos de sarjeta - TSS 01 - areia e brita comerciais</t>
  </si>
  <si>
    <t>SINALIZAÇÃO VIÁRIA</t>
  </si>
  <si>
    <t>Suporte metálico galvanizado para placa de advertência ou regulamentação - lado ou diâmetro de 0,80 m - fornecimento e implantação</t>
  </si>
  <si>
    <t>Pintura de faixa com tinta acrílica</t>
  </si>
  <si>
    <t>INDIRETOS E DIVERSOS</t>
  </si>
  <si>
    <t>Remoção de tubos de concreto com diâmetro de 0,40 m a 1,00 m em valas e bueiros</t>
  </si>
  <si>
    <t>Administração de obra</t>
  </si>
  <si>
    <t>SERVIÇOS INICIAIS DE OBRA</t>
  </si>
  <si>
    <t>Placa de Obra em Chapa de Aço Galvanizada</t>
  </si>
  <si>
    <t>LOCAÇÃO DE PAVIMENTAÇÃO. AF_10/2018</t>
  </si>
  <si>
    <t>Placa de regulamentação em aço, R1 lado 0,414 m - película retrorrefletiva tipo I + SI - fornecimento e implantação</t>
  </si>
  <si>
    <t>Placa de advertência em aço, lado de 0,80 m - película retrorrefletiva tipo I + SI - fornecimento e implantação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</si>
</sst>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  <numFmt numFmtId="169" formatCode="_-* #,##0.0000_-;\-* #,##0.0000_-;_-* &quot;-&quot;??_-;_-@_-"/>
  </numFmts>
  <fonts count="3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11"/>
      <name val="Calibri"/>
      <family val="2"/>
    </font>
    <font>
      <sz val="11"/>
      <color theme="1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0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97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40" borderId="1" xfId="0" applyFill="1" applyBorder="1" applyAlignment="1" applyProtection="1">
      <alignment horizontal="center"/>
      <protection locked="0"/>
    </xf>
    <xf numFmtId="0" fontId="31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41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31" fillId="43" borderId="1" xfId="0" applyFont="1" applyFill="1" applyBorder="1" applyAlignment="1" applyProtection="1">
      <alignment wrapText="1"/>
      <protection locked="0"/>
    </xf>
    <xf numFmtId="0" fontId="31" fillId="0" borderId="1" xfId="0" applyFont="1" applyBorder="1" applyAlignment="1" applyProtection="1">
      <alignment wrapText="1"/>
      <protection locked="0"/>
    </xf>
    <xf numFmtId="0" fontId="32" fillId="43" borderId="1" xfId="0" applyFont="1" applyFill="1" applyBorder="1" applyAlignment="1" applyProtection="1">
      <alignment wrapText="1"/>
      <protection locked="0"/>
    </xf>
    <xf numFmtId="0" fontId="32" fillId="0" borderId="1" xfId="0" applyFont="1" applyBorder="1" applyAlignment="1" applyProtection="1">
      <alignment wrapText="1"/>
      <protection locked="0"/>
    </xf>
    <xf numFmtId="0" fontId="31" fillId="44" borderId="1" xfId="0" applyFont="1" applyFill="1" applyBorder="1" applyAlignment="1" applyProtection="1">
      <alignment wrapText="1"/>
      <protection locked="0"/>
    </xf>
    <xf numFmtId="0" fontId="32" fillId="44" borderId="1" xfId="0" applyFont="1" applyFill="1" applyBorder="1" applyAlignment="1" applyProtection="1">
      <alignment wrapText="1"/>
      <protection locked="0"/>
    </xf>
    <xf numFmtId="43" fontId="31" fillId="0" borderId="1" xfId="49" applyFont="1" applyFill="1" applyBorder="1" applyAlignment="1" applyProtection="1">
      <alignment horizontal="center"/>
      <protection locked="0"/>
    </xf>
    <xf numFmtId="168" fontId="4" fillId="41" borderId="1" xfId="0" applyNumberFormat="1" applyFont="1" applyFill="1" applyBorder="1" applyProtection="1">
      <protection locked="0"/>
    </xf>
    <xf numFmtId="43" fontId="31" fillId="42" borderId="1" xfId="49" applyFont="1" applyFill="1" applyBorder="1" applyAlignment="1" applyProtection="1">
      <alignment horizontal="center"/>
      <protection locked="0"/>
    </xf>
    <xf numFmtId="169" fontId="31" fillId="42" borderId="1" xfId="49" applyNumberFormat="1" applyFont="1" applyFill="1" applyBorder="1" applyAlignment="1" applyProtection="1">
      <alignment horizontal="center"/>
      <protection locked="0"/>
    </xf>
    <xf numFmtId="0" fontId="31" fillId="41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44" fontId="4" fillId="0" borderId="1" xfId="1" applyFont="1" applyBorder="1" applyProtection="1">
      <protection locked="0"/>
    </xf>
    <xf numFmtId="44" fontId="4" fillId="41" borderId="1" xfId="1" applyFont="1" applyFill="1" applyBorder="1" applyProtection="1">
      <protection locked="0"/>
    </xf>
    <xf numFmtId="44" fontId="31" fillId="42" borderId="1" xfId="1" applyFont="1" applyFill="1" applyBorder="1" applyProtection="1">
      <protection locked="0"/>
    </xf>
    <xf numFmtId="10" fontId="0" fillId="41" borderId="1" xfId="48" applyNumberFormat="1" applyFont="1" applyFill="1" applyBorder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4" fontId="4" fillId="3" borderId="1" xfId="0" applyNumberFormat="1" applyFont="1" applyFill="1" applyBorder="1" applyAlignment="1">
      <alignment wrapText="1"/>
    </xf>
    <xf numFmtId="4" fontId="4" fillId="3" borderId="1" xfId="0" applyNumberFormat="1" applyFont="1" applyFill="1" applyBorder="1" applyAlignment="1" applyProtection="1">
      <alignment wrapText="1"/>
      <protection locked="0"/>
    </xf>
    <xf numFmtId="168" fontId="4" fillId="3" borderId="1" xfId="0" applyNumberFormat="1" applyFont="1" applyFill="1" applyBorder="1" applyAlignment="1">
      <alignment horizontal="center"/>
    </xf>
    <xf numFmtId="168" fontId="4" fillId="3" borderId="1" xfId="0" applyNumberFormat="1" applyFont="1" applyFill="1" applyBorder="1" applyAlignment="1" applyProtection="1">
      <alignment horizontal="center"/>
      <protection locked="0"/>
    </xf>
    <xf numFmtId="4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 applyProtection="1">
      <alignment horizontal="center"/>
      <protection locked="0"/>
    </xf>
    <xf numFmtId="3" fontId="4" fillId="3" borderId="1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 applyProtection="1">
      <alignment horizontal="center"/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50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" xfId="49" builtinId="3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topLeftCell="A4" workbookViewId="0">
      <selection activeCell="B3" sqref="B3:G3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49" t="s">
        <v>3752</v>
      </c>
      <c r="B1" s="150"/>
      <c r="C1" s="150"/>
      <c r="D1" s="150"/>
      <c r="E1" s="150"/>
      <c r="F1" s="150"/>
      <c r="G1" s="151"/>
    </row>
    <row r="2" spans="1:8" s="59" customFormat="1" ht="15.75" thickBot="1" x14ac:dyDescent="0.3">
      <c r="A2" s="15" t="s">
        <v>161</v>
      </c>
      <c r="B2" s="155" t="s">
        <v>4003</v>
      </c>
      <c r="C2" s="155"/>
      <c r="D2" s="50" t="s">
        <v>162</v>
      </c>
      <c r="E2" s="70">
        <v>22</v>
      </c>
      <c r="F2" s="22" t="s">
        <v>163</v>
      </c>
      <c r="G2" s="33">
        <v>2024</v>
      </c>
      <c r="H2" s="57"/>
    </row>
    <row r="3" spans="1:8" s="59" customFormat="1" ht="31.5" customHeight="1" thickBot="1" x14ac:dyDescent="0.3">
      <c r="A3" s="18" t="s">
        <v>153</v>
      </c>
      <c r="B3" s="156" t="s">
        <v>4028</v>
      </c>
      <c r="C3" s="156"/>
      <c r="D3" s="156"/>
      <c r="E3" s="156"/>
      <c r="F3" s="156"/>
      <c r="G3" s="157"/>
    </row>
    <row r="4" spans="1:8" s="59" customFormat="1" ht="15.75" thickBot="1" x14ac:dyDescent="0.3">
      <c r="A4" s="15" t="s">
        <v>175</v>
      </c>
      <c r="B4" s="158" t="s">
        <v>4026</v>
      </c>
      <c r="C4" s="158"/>
      <c r="D4" s="158"/>
      <c r="E4" s="159"/>
      <c r="F4" s="22" t="s">
        <v>179</v>
      </c>
      <c r="G4" s="78" t="s">
        <v>4027</v>
      </c>
    </row>
    <row r="5" spans="1:8" s="59" customFormat="1" ht="15.75" thickBot="1" x14ac:dyDescent="0.3">
      <c r="A5" s="15" t="s">
        <v>3785</v>
      </c>
      <c r="B5" s="80" t="s">
        <v>170</v>
      </c>
      <c r="C5" s="15" t="s">
        <v>3956</v>
      </c>
      <c r="D5" s="15"/>
      <c r="E5" s="15"/>
      <c r="F5" s="160"/>
      <c r="G5" s="161"/>
    </row>
    <row r="6" spans="1:8" s="61" customFormat="1" ht="15.75" thickBot="1" x14ac:dyDescent="0.3">
      <c r="A6" s="15" t="s">
        <v>155</v>
      </c>
      <c r="B6" s="51">
        <f>'Orçamento-base'!C6</f>
        <v>663416.19000000018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0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3747</v>
      </c>
      <c r="B8" s="58">
        <f>COUNT('Orçamento-base'!B12:B39951)</f>
        <v>34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3933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3749</v>
      </c>
      <c r="D10" s="9"/>
      <c r="E10" s="8"/>
      <c r="F10" s="9"/>
      <c r="G10" s="62"/>
      <c r="H10" s="60"/>
    </row>
    <row r="11" spans="1:8" ht="13.5" customHeight="1" x14ac:dyDescent="0.25">
      <c r="A11" s="152" t="s">
        <v>3750</v>
      </c>
      <c r="B11" s="153" t="s">
        <v>3751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52"/>
      <c r="B12" s="154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/>
      <c r="B13" s="35"/>
      <c r="C13" s="54">
        <f>SUMIF('Orçamento-base'!$A$12:$A$39953,Identificação!$A13,'Orçamento-base'!$K$12:$K$39953)</f>
        <v>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6">
        <f>SUMIF('Orçamento-base'!$A$12:$A$39953,Identificação!$A14,'Orçamento-base'!$K$12:$K$39953)</f>
        <v>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/>
      <c r="B15" s="35"/>
      <c r="C15" s="106">
        <f>SUMIF('Orçamento-base'!$A$12:$A$39953,Identificação!$A15,'Orçamento-base'!$K$12:$K$39953)</f>
        <v>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/>
      <c r="B16" s="35"/>
      <c r="C16" s="106">
        <f>SUMIF('Orçamento-base'!$A$12:$A$39953,Identificação!$A16,'Orçamento-base'!$K$12:$K$39953)</f>
        <v>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/>
      <c r="B17" s="35"/>
      <c r="C17" s="106">
        <f>SUMIF('Orçamento-base'!$A$12:$A$39953,Identificação!$A17,'Orçamento-base'!$K$12:$K$39953)</f>
        <v>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/>
      <c r="B18" s="35"/>
      <c r="C18" s="106">
        <f>SUMIF('Orçamento-base'!$A$12:$A$39953,Identificação!$A18,'Orçamento-base'!$K$12:$K$39953)</f>
        <v>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/>
      <c r="B19" s="35"/>
      <c r="C19" s="106">
        <f>SUMIF('Orçamento-base'!$A$12:$A$39953,Identificação!$A19,'Orçamento-base'!$K$12:$K$39953)</f>
        <v>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/>
      <c r="B20" s="35"/>
      <c r="C20" s="106">
        <f>SUMIF('Orçamento-base'!$A$12:$A$39953,Identificação!$A20,'Orçamento-base'!$K$12:$K$39953)</f>
        <v>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/>
      <c r="B21" s="35"/>
      <c r="C21" s="106">
        <f>SUMIF('Orçamento-base'!$A$12:$A$39953,Identificação!$A21,'Orçamento-base'!$K$12:$K$39953)</f>
        <v>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/>
      <c r="B22" s="35"/>
      <c r="C22" s="106">
        <f>SUMIF('Orçamento-base'!$A$12:$A$39953,Identificação!$A22,'Orçamento-base'!$K$12:$K$39953)</f>
        <v>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/>
      <c r="B23" s="35"/>
      <c r="C23" s="106">
        <f>SUMIF('Orçamento-base'!$A$12:$A$39953,Identificação!$A23,'Orçamento-base'!$K$12:$K$39953)</f>
        <v>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x14ac:dyDescent="0.25">
      <c r="A24" s="34"/>
      <c r="B24" s="35"/>
      <c r="C24" s="106">
        <f>SUMIF('Orçamento-base'!$A$12:$A$39953,Identificação!$A24,'Orçamento-base'!$K$12:$K$39953)</f>
        <v>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/>
      <c r="B25" s="35"/>
      <c r="C25" s="106">
        <f>SUMIF('Orçamento-base'!$A$12:$A$39953,Identificação!$A25,'Orçamento-base'!$K$12:$K$39953)</f>
        <v>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/>
      <c r="B26" s="35"/>
      <c r="C26" s="106">
        <f>SUMIF('Orçamento-base'!$A$12:$A$39953,Identificação!$A26,'Orçamento-base'!$K$12:$K$39953)</f>
        <v>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/>
      <c r="B27" s="35"/>
      <c r="C27" s="106">
        <f>SUMIF('Orçamento-base'!$A$12:$A$39953,Identificação!$A27,'Orçamento-base'!$K$12:$K$39953)</f>
        <v>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/>
      <c r="B28" s="35"/>
      <c r="C28" s="106">
        <f>SUMIF('Orçamento-base'!$A$12:$A$39953,Identificação!$A28,'Orçamento-base'!$K$12:$K$39953)</f>
        <v>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/>
      <c r="B29" s="35"/>
      <c r="C29" s="106">
        <f>SUMIF('Orçamento-base'!$A$12:$A$39953,Identificação!$A29,'Orçamento-base'!$K$12:$K$39953)</f>
        <v>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/>
      <c r="B30" s="35"/>
      <c r="C30" s="106">
        <f>SUMIF('Orçamento-base'!$A$12:$A$39953,Identificação!$A30,'Orçamento-base'!$K$12:$K$39953)</f>
        <v>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/>
      <c r="B31" s="35"/>
      <c r="C31" s="106">
        <f>SUMIF('Orçamento-base'!$A$12:$A$39953,Identificação!$A31,'Orçamento-base'!$K$12:$K$39953)</f>
        <v>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/>
      <c r="B32" s="35"/>
      <c r="C32" s="106">
        <f>SUMIF('Orçamento-base'!$A$12:$A$39953,Identificação!$A32,'Orçamento-base'!$K$12:$K$39953)</f>
        <v>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/>
      <c r="B33" s="35"/>
      <c r="C33" s="106">
        <f>SUMIF('Orçamento-base'!$A$12:$A$39953,Identificação!$A33,'Orçamento-base'!$K$12:$K$39953)</f>
        <v>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/>
      <c r="B34" s="35"/>
      <c r="C34" s="106">
        <f>SUMIF('Orçamento-base'!$A$12:$A$39953,Identificação!$A34,'Orçamento-base'!$K$12:$K$39953)</f>
        <v>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/>
      <c r="B35" s="35"/>
      <c r="C35" s="106">
        <f>SUMIF('Orçamento-base'!$A$12:$A$39953,Identificação!$A35,'Orçamento-base'!$K$12:$K$39953)</f>
        <v>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x14ac:dyDescent="0.25">
      <c r="A36" s="34"/>
      <c r="B36" s="35"/>
      <c r="C36" s="106">
        <f>SUMIF('Orçamento-base'!$A$12:$A$39953,Identificação!$A36,'Orçamento-base'!$K$12:$K$39953)</f>
        <v>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/>
      <c r="B37" s="35"/>
      <c r="C37" s="106">
        <f>SUMIF('Orçamento-base'!$A$12:$A$39953,Identificação!$A37,'Orçamento-base'!$K$12:$K$39953)</f>
        <v>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/>
      <c r="B38" s="35"/>
      <c r="C38" s="106">
        <f>SUMIF('Orçamento-base'!$A$12:$A$39953,Identificação!$A38,'Orçamento-base'!$K$12:$K$39953)</f>
        <v>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68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3"/>
  <sheetViews>
    <sheetView tabSelected="1" topLeftCell="E37" zoomScaleNormal="100" workbookViewId="0">
      <selection activeCell="I47" sqref="I47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10.140625" style="44" customWidth="1"/>
    <col min="4" max="4" width="16.7109375" style="40" customWidth="1"/>
    <col min="5" max="5" width="10.42578125" style="40" customWidth="1"/>
    <col min="6" max="6" width="13.85546875" style="69" customWidth="1"/>
    <col min="7" max="7" width="92.5703125" style="43" customWidth="1"/>
    <col min="8" max="8" width="15" style="112" customWidth="1"/>
    <col min="9" max="9" width="9.7109375" style="49" customWidth="1"/>
    <col min="10" max="10" width="16" style="115" customWidth="1"/>
    <col min="11" max="11" width="16.42578125" style="43" bestFit="1" customWidth="1"/>
    <col min="12" max="12" width="9.7109375" style="99" customWidth="1"/>
    <col min="13" max="13" width="12.7109375" style="100" customWidth="1"/>
    <col min="14" max="14" width="7.140625" style="45" bestFit="1" customWidth="1"/>
    <col min="15" max="15" width="57.28515625" style="42" customWidth="1"/>
    <col min="16" max="16" width="7.140625" style="42" bestFit="1" customWidth="1"/>
    <col min="17" max="17" width="47.7109375" style="42" customWidth="1"/>
    <col min="18" max="18" width="26.85546875" style="40" customWidth="1"/>
    <col min="19" max="19" width="11.28515625" style="40" customWidth="1"/>
    <col min="20" max="16384" width="9.140625" style="40"/>
  </cols>
  <sheetData>
    <row r="1" spans="1:18" customFormat="1" ht="16.5" thickBot="1" x14ac:dyDescent="0.3">
      <c r="A1" s="186" t="s">
        <v>3676</v>
      </c>
      <c r="B1" s="187"/>
      <c r="C1" s="187"/>
      <c r="D1" s="187"/>
      <c r="E1" s="187"/>
      <c r="F1" s="187"/>
      <c r="G1" s="187"/>
      <c r="H1" s="187"/>
      <c r="I1" s="187"/>
      <c r="J1" s="187"/>
      <c r="K1" s="188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89" t="str">
        <f>IF(Identificação!B2=0,"",Identificação!B2)</f>
        <v>Concorrência Lei 14.133/21 Presencial</v>
      </c>
      <c r="D2" s="189"/>
      <c r="E2" s="189"/>
      <c r="F2" s="189"/>
      <c r="G2" s="189"/>
      <c r="H2" s="37" t="s">
        <v>151</v>
      </c>
      <c r="I2" s="38">
        <f>IF(Identificação!E2=0,"",Identificação!E2)</f>
        <v>22</v>
      </c>
      <c r="J2" s="37" t="s">
        <v>152</v>
      </c>
      <c r="K2" s="38">
        <f>IF(Identificação!G2=0,"",Identificação!G2)</f>
        <v>2024</v>
      </c>
      <c r="L2" s="94"/>
      <c r="M2" s="94"/>
    </row>
    <row r="3" spans="1:18" s="27" customFormat="1" ht="32.25" customHeight="1" thickBot="1" x14ac:dyDescent="0.3">
      <c r="A3" s="167" t="s">
        <v>153</v>
      </c>
      <c r="B3" s="168"/>
      <c r="C3" s="169" t="str">
        <f>IF(Identificação!B3=0,"",Identificação!B3)</f>
        <v>PAVIMENTAÇÃO ASFÁLTICA MORRO DO CÉU DE 1+500 À 0+0,80m (TRECHO 02)</v>
      </c>
      <c r="D3" s="169"/>
      <c r="E3" s="169"/>
      <c r="F3" s="169"/>
      <c r="G3" s="169"/>
      <c r="H3" s="169"/>
      <c r="I3" s="169"/>
      <c r="J3" s="169"/>
      <c r="K3" s="170"/>
      <c r="L3" s="94"/>
      <c r="M3" s="94"/>
    </row>
    <row r="4" spans="1:18" s="27" customFormat="1" ht="15.75" thickBot="1" x14ac:dyDescent="0.3">
      <c r="A4" s="15" t="s">
        <v>176</v>
      </c>
      <c r="B4" s="22"/>
      <c r="C4" s="163" t="str">
        <f>IF(Identificação!B4=0,"",Identificação!B4)</f>
        <v>PREFEITURA DE COTIPORA</v>
      </c>
      <c r="D4" s="163"/>
      <c r="E4" s="163"/>
      <c r="F4" s="163"/>
      <c r="G4" s="163"/>
      <c r="H4" s="163"/>
      <c r="I4" s="163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63" t="str">
        <f>IF(Identificação!B5=0,"",Identificação!B5)</f>
        <v>Obras e Serviços de Engenharia</v>
      </c>
      <c r="D5" s="163"/>
      <c r="E5" s="163"/>
      <c r="F5" s="163"/>
      <c r="G5" s="164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3762</v>
      </c>
      <c r="B6" s="13"/>
      <c r="C6" s="165">
        <f>SUMIFS(K12:K39953,B12:B39953,"&gt;0",K12:K39953,"&lt;&gt;0")</f>
        <v>663416.19000000018</v>
      </c>
      <c r="D6" s="165"/>
      <c r="E6" s="165"/>
      <c r="F6" s="165"/>
      <c r="G6" s="166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3932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3763</v>
      </c>
      <c r="B9" s="7"/>
      <c r="C9" s="8"/>
      <c r="F9" s="24" t="s">
        <v>174</v>
      </c>
      <c r="H9" s="14" t="s">
        <v>3764</v>
      </c>
      <c r="J9" s="10"/>
      <c r="K9" s="10"/>
      <c r="L9" s="96"/>
      <c r="M9" s="96"/>
      <c r="R9" s="27"/>
    </row>
    <row r="10" spans="1:18" customFormat="1" ht="15" customHeight="1" x14ac:dyDescent="0.25">
      <c r="A10" s="178" t="s">
        <v>3761</v>
      </c>
      <c r="B10" s="178" t="s">
        <v>3759</v>
      </c>
      <c r="C10" s="178" t="s">
        <v>3760</v>
      </c>
      <c r="D10" s="180" t="s">
        <v>3675</v>
      </c>
      <c r="E10" s="182" t="s">
        <v>168</v>
      </c>
      <c r="F10" s="184" t="s">
        <v>3674</v>
      </c>
      <c r="G10" s="180" t="s">
        <v>156</v>
      </c>
      <c r="H10" s="175" t="s">
        <v>165</v>
      </c>
      <c r="I10" s="176"/>
      <c r="J10" s="176"/>
      <c r="K10" s="176"/>
      <c r="L10" s="176"/>
      <c r="M10" s="177"/>
      <c r="N10" s="171" t="s">
        <v>177</v>
      </c>
      <c r="O10" s="172"/>
      <c r="P10" s="173" t="s">
        <v>178</v>
      </c>
      <c r="Q10" s="174"/>
      <c r="R10" s="162" t="s">
        <v>3678</v>
      </c>
    </row>
    <row r="11" spans="1:18" customFormat="1" ht="30" x14ac:dyDescent="0.25">
      <c r="A11" s="179"/>
      <c r="B11" s="179"/>
      <c r="C11" s="179"/>
      <c r="D11" s="181"/>
      <c r="E11" s="183"/>
      <c r="F11" s="185"/>
      <c r="G11" s="181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3786</v>
      </c>
      <c r="O11" s="23" t="s">
        <v>185</v>
      </c>
      <c r="P11" s="39" t="s">
        <v>3786</v>
      </c>
      <c r="Q11" s="23" t="s">
        <v>185</v>
      </c>
      <c r="R11" s="162"/>
    </row>
    <row r="12" spans="1:18" x14ac:dyDescent="0.25">
      <c r="A12" s="47"/>
      <c r="B12" s="56" t="str">
        <f>IF(AND(G12&lt;&gt;"",H12&gt;0,I12&lt;&gt;"",J12&lt;&gt;0,K12&lt;&gt;0),COUNT($B$11:B11)+1,"")</f>
        <v/>
      </c>
      <c r="C12" s="119">
        <v>1</v>
      </c>
      <c r="D12" s="91"/>
      <c r="E12" s="47"/>
      <c r="F12" s="68"/>
      <c r="G12" s="124" t="s">
        <v>4063</v>
      </c>
      <c r="H12" s="114"/>
      <c r="I12" s="47"/>
      <c r="J12" s="114"/>
      <c r="K12" s="54" t="str">
        <f>IFERROR(IF(H12*J12&lt;&gt;0,ROUND(ROUND(H12,4)*ROUND(J12,4),2),""),"")</f>
        <v/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ht="30" x14ac:dyDescent="0.25">
      <c r="A13" s="47"/>
      <c r="B13" s="56">
        <f>IF(AND(G13&lt;&gt;"",H13&gt;0,I13&lt;&gt;"",J13&lt;&gt;0,K13&lt;&gt;0),COUNT($B$11:B12)+1,"")</f>
        <v>1</v>
      </c>
      <c r="C13" s="120" t="s">
        <v>4029</v>
      </c>
      <c r="D13" s="91" t="s">
        <v>3780</v>
      </c>
      <c r="E13" s="47">
        <v>5502136</v>
      </c>
      <c r="F13" s="68">
        <v>45629</v>
      </c>
      <c r="G13" s="125" t="s">
        <v>4064</v>
      </c>
      <c r="H13" s="130">
        <v>1627.8</v>
      </c>
      <c r="I13" s="120" t="s">
        <v>3696</v>
      </c>
      <c r="J13" s="136">
        <v>6.9</v>
      </c>
      <c r="K13" s="54">
        <f>IFERROR(IF(H13*J13&lt;&gt;0,ROUND(ROUND(H13,4)*ROUND(J13,4),2),""),"")</f>
        <v>11231.82</v>
      </c>
      <c r="L13" s="98">
        <v>0.22339999999999999</v>
      </c>
      <c r="M13" s="98">
        <v>1.1276999999999999</v>
      </c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x14ac:dyDescent="0.25">
      <c r="A14" s="47"/>
      <c r="B14" s="117">
        <f>IF(AND(G14&lt;&gt;"",H14&gt;0,I14&lt;&gt;"",J14&lt;&gt;0,K14&lt;&gt;0),COUNT($B$11:B13)+1,"")</f>
        <v>2</v>
      </c>
      <c r="C14" s="120" t="s">
        <v>4030</v>
      </c>
      <c r="D14" s="91" t="s">
        <v>3780</v>
      </c>
      <c r="E14" s="47">
        <v>5914374</v>
      </c>
      <c r="F14" s="68">
        <v>45629</v>
      </c>
      <c r="G14" s="125" t="s">
        <v>4065</v>
      </c>
      <c r="H14" s="130">
        <v>1237.2</v>
      </c>
      <c r="I14" s="120" t="s">
        <v>3693</v>
      </c>
      <c r="J14" s="136">
        <v>1.1399999999999999</v>
      </c>
      <c r="K14" s="106">
        <f>IFERROR(IF(H14*J14&lt;&gt;0,ROUND(ROUND(H14,4)*ROUND(J14,4),2),""),"")</f>
        <v>1410.41</v>
      </c>
      <c r="L14" s="98">
        <v>0.22339999999999999</v>
      </c>
      <c r="M14" s="98">
        <v>1.1276999999999999</v>
      </c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x14ac:dyDescent="0.25">
      <c r="A15" s="47"/>
      <c r="B15" s="117">
        <f>IF(AND(G15&lt;&gt;"",H15&gt;0,I15&lt;&gt;"",J15&lt;&gt;0,K15&lt;&gt;0),COUNT($B$11:B14)+1,"")</f>
        <v>3</v>
      </c>
      <c r="C15" s="120" t="s">
        <v>4031</v>
      </c>
      <c r="D15" s="91" t="s">
        <v>3780</v>
      </c>
      <c r="E15" s="47">
        <v>4413984</v>
      </c>
      <c r="F15" s="68">
        <v>45629</v>
      </c>
      <c r="G15" s="125" t="s">
        <v>4066</v>
      </c>
      <c r="H15" s="130">
        <v>412</v>
      </c>
      <c r="I15" s="120" t="s">
        <v>3696</v>
      </c>
      <c r="J15" s="136">
        <v>4.55</v>
      </c>
      <c r="K15" s="106">
        <f t="shared" ref="K15:K78" si="0">IFERROR(IF(H15*J15&lt;&gt;0,ROUND(ROUND(H15,4)*ROUND(J15,4),2),""),"")</f>
        <v>1874.6</v>
      </c>
      <c r="L15" s="98">
        <v>0.22339999999999999</v>
      </c>
      <c r="M15" s="98">
        <v>1.1276999999999999</v>
      </c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x14ac:dyDescent="0.25">
      <c r="A16" s="47"/>
      <c r="B16" s="117">
        <f>IF(AND(G16&lt;&gt;"",H16&gt;0,I16&lt;&gt;"",J16&lt;&gt;0,K16&lt;&gt;0),COUNT($B$11:B15)+1,"")</f>
        <v>4</v>
      </c>
      <c r="C16" s="120" t="s">
        <v>4032</v>
      </c>
      <c r="D16" s="91" t="s">
        <v>3780</v>
      </c>
      <c r="E16" s="47">
        <v>5914389</v>
      </c>
      <c r="F16" s="68">
        <v>45629</v>
      </c>
      <c r="G16" s="125" t="s">
        <v>4067</v>
      </c>
      <c r="H16" s="130">
        <v>400</v>
      </c>
      <c r="I16" s="120" t="s">
        <v>3696</v>
      </c>
      <c r="J16" s="136">
        <v>5.87</v>
      </c>
      <c r="K16" s="106">
        <f t="shared" si="0"/>
        <v>2348</v>
      </c>
      <c r="L16" s="98">
        <v>0.22339999999999999</v>
      </c>
      <c r="M16" s="98">
        <v>1.1276999999999999</v>
      </c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x14ac:dyDescent="0.25">
      <c r="A17" s="47"/>
      <c r="B17" s="117" t="str">
        <f>IF(AND(G17&lt;&gt;"",H17&gt;0,I17&lt;&gt;"",J17&lt;&gt;0,K17&lt;&gt;0),COUNT($B$11:B16)+1,"")</f>
        <v/>
      </c>
      <c r="C17" s="121">
        <v>2</v>
      </c>
      <c r="D17" s="91"/>
      <c r="E17" s="47"/>
      <c r="F17" s="68"/>
      <c r="G17" s="126" t="s">
        <v>4068</v>
      </c>
      <c r="H17" s="114"/>
      <c r="I17" s="47"/>
      <c r="J17" s="136"/>
      <c r="K17" s="106" t="str">
        <f t="shared" si="0"/>
        <v/>
      </c>
      <c r="L17" s="98"/>
      <c r="M17" s="98"/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x14ac:dyDescent="0.25">
      <c r="A18" s="47"/>
      <c r="B18" s="117">
        <f>IF(AND(G18&lt;&gt;"",H18&gt;0,I18&lt;&gt;"",J18&lt;&gt;0,K18&lt;&gt;0),COUNT($B$11:B17)+1,"")</f>
        <v>5</v>
      </c>
      <c r="C18" s="121" t="s">
        <v>4033</v>
      </c>
      <c r="D18" s="91" t="s">
        <v>3780</v>
      </c>
      <c r="E18" s="47">
        <v>4011209</v>
      </c>
      <c r="F18" s="68">
        <v>45629</v>
      </c>
      <c r="G18" s="127" t="s">
        <v>4069</v>
      </c>
      <c r="H18" s="114">
        <v>2709</v>
      </c>
      <c r="I18" s="120" t="s">
        <v>3695</v>
      </c>
      <c r="J18" s="136">
        <v>1.37</v>
      </c>
      <c r="K18" s="106">
        <f t="shared" si="0"/>
        <v>3711.33</v>
      </c>
      <c r="L18" s="98">
        <v>0.22339999999999999</v>
      </c>
      <c r="M18" s="98">
        <v>1.1276999999999999</v>
      </c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x14ac:dyDescent="0.25">
      <c r="A19" s="47"/>
      <c r="B19" s="117">
        <f>IF(AND(G19&lt;&gt;"",H19&gt;0,I19&lt;&gt;"",J19&lt;&gt;0,K19&lt;&gt;0),COUNT($B$11:B18)+1,"")</f>
        <v>6</v>
      </c>
      <c r="C19" s="121" t="s">
        <v>4034</v>
      </c>
      <c r="D19" s="91" t="s">
        <v>3780</v>
      </c>
      <c r="E19" s="47">
        <v>4011279</v>
      </c>
      <c r="F19" s="68">
        <v>45629</v>
      </c>
      <c r="G19" s="127" t="s">
        <v>4070</v>
      </c>
      <c r="H19" s="114">
        <v>756</v>
      </c>
      <c r="I19" s="120" t="s">
        <v>3696</v>
      </c>
      <c r="J19" s="136">
        <v>218.05</v>
      </c>
      <c r="K19" s="106">
        <f t="shared" si="0"/>
        <v>164845.79999999999</v>
      </c>
      <c r="L19" s="98">
        <v>0.22339999999999999</v>
      </c>
      <c r="M19" s="98">
        <v>1.1276999999999999</v>
      </c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x14ac:dyDescent="0.25">
      <c r="A20" s="47"/>
      <c r="B20" s="117">
        <f>IF(AND(G20&lt;&gt;"",H20&gt;0,I20&lt;&gt;"",J20&lt;&gt;0,K20&lt;&gt;0),COUNT($B$11:B19)+1,"")</f>
        <v>7</v>
      </c>
      <c r="C20" s="121" t="s">
        <v>4035</v>
      </c>
      <c r="D20" s="91" t="s">
        <v>3780</v>
      </c>
      <c r="E20" s="47">
        <v>5914389</v>
      </c>
      <c r="F20" s="68">
        <v>45629</v>
      </c>
      <c r="G20" s="127" t="s">
        <v>4071</v>
      </c>
      <c r="H20" s="114">
        <v>63503.999999999993</v>
      </c>
      <c r="I20" s="120" t="s">
        <v>3693</v>
      </c>
      <c r="J20" s="136">
        <v>0.92</v>
      </c>
      <c r="K20" s="106">
        <f t="shared" si="0"/>
        <v>58423.68</v>
      </c>
      <c r="L20" s="98">
        <v>0.22339999999999999</v>
      </c>
      <c r="M20" s="98">
        <v>1.1276999999999999</v>
      </c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x14ac:dyDescent="0.25">
      <c r="A21" s="47"/>
      <c r="B21" s="117">
        <f>IF(AND(G21&lt;&gt;"",H21&gt;0,I21&lt;&gt;"",J21&lt;&gt;0,K21&lt;&gt;0),COUNT($B$11:B20)+1,"")</f>
        <v>8</v>
      </c>
      <c r="C21" s="121" t="s">
        <v>4036</v>
      </c>
      <c r="D21" s="91" t="s">
        <v>3780</v>
      </c>
      <c r="E21" s="47">
        <v>4011276</v>
      </c>
      <c r="F21" s="68">
        <v>45629</v>
      </c>
      <c r="G21" s="127" t="s">
        <v>4072</v>
      </c>
      <c r="H21" s="114">
        <v>378</v>
      </c>
      <c r="I21" s="120" t="s">
        <v>3696</v>
      </c>
      <c r="J21" s="136">
        <v>251.71</v>
      </c>
      <c r="K21" s="106">
        <f t="shared" si="0"/>
        <v>95146.38</v>
      </c>
      <c r="L21" s="98">
        <v>0.22339999999999999</v>
      </c>
      <c r="M21" s="98">
        <v>1.1276999999999999</v>
      </c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x14ac:dyDescent="0.25">
      <c r="A22" s="47"/>
      <c r="B22" s="117">
        <f>IF(AND(G22&lt;&gt;"",H22&gt;0,I22&lt;&gt;"",J22&lt;&gt;0,K22&lt;&gt;0),COUNT($B$11:B21)+1,"")</f>
        <v>9</v>
      </c>
      <c r="C22" s="121" t="s">
        <v>4037</v>
      </c>
      <c r="D22" s="91" t="s">
        <v>3780</v>
      </c>
      <c r="E22" s="47">
        <v>5914389</v>
      </c>
      <c r="F22" s="68">
        <v>45629</v>
      </c>
      <c r="G22" s="127" t="s">
        <v>4073</v>
      </c>
      <c r="H22" s="114">
        <v>31751.999999999996</v>
      </c>
      <c r="I22" s="120" t="s">
        <v>3693</v>
      </c>
      <c r="J22" s="136">
        <v>0.92</v>
      </c>
      <c r="K22" s="106">
        <f t="shared" si="0"/>
        <v>29211.84</v>
      </c>
      <c r="L22" s="98">
        <v>0.22339999999999999</v>
      </c>
      <c r="M22" s="98">
        <v>1.1276999999999999</v>
      </c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x14ac:dyDescent="0.25">
      <c r="A23" s="47"/>
      <c r="B23" s="117">
        <f>IF(AND(G23&lt;&gt;"",H23&gt;0,I23&lt;&gt;"",J23&lt;&gt;0,K23&lt;&gt;0),COUNT($B$11:B22)+1,"")</f>
        <v>10</v>
      </c>
      <c r="C23" s="121" t="s">
        <v>4038</v>
      </c>
      <c r="D23" s="91" t="s">
        <v>3780</v>
      </c>
      <c r="E23" s="47">
        <v>4011351</v>
      </c>
      <c r="F23" s="68">
        <v>45629</v>
      </c>
      <c r="G23" s="127" t="s">
        <v>4074</v>
      </c>
      <c r="H23" s="114">
        <v>2520</v>
      </c>
      <c r="I23" s="120" t="s">
        <v>3695</v>
      </c>
      <c r="J23" s="136">
        <v>0.44</v>
      </c>
      <c r="K23" s="106">
        <f t="shared" si="0"/>
        <v>1108.8</v>
      </c>
      <c r="L23" s="98">
        <v>0.22339999999999999</v>
      </c>
      <c r="M23" s="98">
        <v>1.1276999999999999</v>
      </c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x14ac:dyDescent="0.25">
      <c r="A24" s="47"/>
      <c r="B24" s="117">
        <f>IF(AND(G24&lt;&gt;"",H24&gt;0,I24&lt;&gt;"",J24&lt;&gt;0,K24&lt;&gt;0),COUNT($B$11:B23)+1,"")</f>
        <v>11</v>
      </c>
      <c r="C24" s="121" t="s">
        <v>4039</v>
      </c>
      <c r="D24" s="91" t="s">
        <v>4007</v>
      </c>
      <c r="E24" s="47">
        <v>1</v>
      </c>
      <c r="F24" s="68">
        <v>45536</v>
      </c>
      <c r="G24" s="128" t="s">
        <v>4075</v>
      </c>
      <c r="H24" s="131">
        <v>3.02</v>
      </c>
      <c r="I24" s="134" t="s">
        <v>3699</v>
      </c>
      <c r="J24" s="137">
        <v>5622.77</v>
      </c>
      <c r="K24" s="106">
        <f t="shared" si="0"/>
        <v>16980.77</v>
      </c>
      <c r="L24" s="139">
        <v>0.22339999999999999</v>
      </c>
      <c r="M24" s="139">
        <v>1.1276999999999999</v>
      </c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x14ac:dyDescent="0.25">
      <c r="A25" s="47"/>
      <c r="B25" s="117">
        <f>IF(AND(G25&lt;&gt;"",H25&gt;0,I25&lt;&gt;"",J25&lt;&gt;0,K25&lt;&gt;0),COUNT($B$11:B24)+1,"")</f>
        <v>12</v>
      </c>
      <c r="C25" s="121" t="s">
        <v>4040</v>
      </c>
      <c r="D25" s="91" t="s">
        <v>3780</v>
      </c>
      <c r="E25" s="47">
        <v>4011353</v>
      </c>
      <c r="F25" s="68">
        <v>45629</v>
      </c>
      <c r="G25" s="127" t="s">
        <v>4076</v>
      </c>
      <c r="H25" s="114">
        <v>2520</v>
      </c>
      <c r="I25" s="120" t="s">
        <v>3695</v>
      </c>
      <c r="J25" s="136">
        <v>0.33</v>
      </c>
      <c r="K25" s="106">
        <f t="shared" si="0"/>
        <v>831.6</v>
      </c>
      <c r="L25" s="98">
        <v>0.22339999999999999</v>
      </c>
      <c r="M25" s="98">
        <v>1.1276999999999999</v>
      </c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ht="30" x14ac:dyDescent="0.25">
      <c r="A26" s="47"/>
      <c r="B26" s="117">
        <f>IF(AND(G26&lt;&gt;"",H26&gt;0,I26&lt;&gt;"",J26&lt;&gt;0,K26&lt;&gt;0),COUNT($B$11:B25)+1,"")</f>
        <v>13</v>
      </c>
      <c r="C26" s="121" t="s">
        <v>4041</v>
      </c>
      <c r="D26" s="91" t="s">
        <v>3780</v>
      </c>
      <c r="E26" s="47">
        <v>5914622</v>
      </c>
      <c r="F26" s="68">
        <v>45629</v>
      </c>
      <c r="G26" s="128" t="s">
        <v>4077</v>
      </c>
      <c r="H26" s="132">
        <v>123.82000000000001</v>
      </c>
      <c r="I26" s="120" t="s">
        <v>3693</v>
      </c>
      <c r="J26" s="138">
        <v>2.0699999999999998</v>
      </c>
      <c r="K26" s="106">
        <f t="shared" si="0"/>
        <v>256.31</v>
      </c>
      <c r="L26" s="98">
        <v>0.22339999999999999</v>
      </c>
      <c r="M26" s="98">
        <v>1.1276999999999999</v>
      </c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x14ac:dyDescent="0.25">
      <c r="A27" s="47"/>
      <c r="B27" s="117">
        <f>IF(AND(G27&lt;&gt;"",H27&gt;0,I27&lt;&gt;"",J27&lt;&gt;0,K27&lt;&gt;0),COUNT($B$11:B26)+1,"")</f>
        <v>14</v>
      </c>
      <c r="C27" s="121" t="s">
        <v>4042</v>
      </c>
      <c r="D27" s="91" t="s">
        <v>4007</v>
      </c>
      <c r="E27" s="47">
        <v>1</v>
      </c>
      <c r="F27" s="68">
        <v>45536</v>
      </c>
      <c r="G27" s="128" t="s">
        <v>4078</v>
      </c>
      <c r="H27" s="132">
        <v>1.1299999999999999</v>
      </c>
      <c r="I27" s="120" t="s">
        <v>3699</v>
      </c>
      <c r="J27" s="138">
        <v>3571.59</v>
      </c>
      <c r="K27" s="106">
        <f t="shared" si="0"/>
        <v>4035.9</v>
      </c>
      <c r="L27" s="98">
        <v>0.22339999999999999</v>
      </c>
      <c r="M27" s="98">
        <v>1.1276999999999999</v>
      </c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x14ac:dyDescent="0.25">
      <c r="A28" s="47"/>
      <c r="B28" s="117">
        <f>IF(AND(G28&lt;&gt;"",H28&gt;0,I28&lt;&gt;"",J28&lt;&gt;0,K28&lt;&gt;0),COUNT($B$11:B27)+1,"")</f>
        <v>15</v>
      </c>
      <c r="C28" s="121" t="s">
        <v>4043</v>
      </c>
      <c r="D28" s="91" t="s">
        <v>3780</v>
      </c>
      <c r="E28" s="47">
        <v>40111463</v>
      </c>
      <c r="F28" s="68">
        <v>45629</v>
      </c>
      <c r="G28" s="127" t="s">
        <v>4079</v>
      </c>
      <c r="H28" s="114">
        <v>289.79999999999995</v>
      </c>
      <c r="I28" s="120" t="s">
        <v>3699</v>
      </c>
      <c r="J28" s="136">
        <v>227.78</v>
      </c>
      <c r="K28" s="106">
        <f t="shared" si="0"/>
        <v>66010.64</v>
      </c>
      <c r="L28" s="98">
        <v>0.22339999999999999</v>
      </c>
      <c r="M28" s="98">
        <v>1.1276999999999999</v>
      </c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ht="30" x14ac:dyDescent="0.25">
      <c r="A29" s="47"/>
      <c r="B29" s="117">
        <f>IF(AND(G29&lt;&gt;"",H29&gt;0,I29&lt;&gt;"",J29&lt;&gt;0,K29&lt;&gt;0),COUNT($B$11:B28)+1,"")</f>
        <v>16</v>
      </c>
      <c r="C29" s="121" t="s">
        <v>4044</v>
      </c>
      <c r="D29" s="91" t="s">
        <v>3780</v>
      </c>
      <c r="E29" s="47">
        <v>5914622</v>
      </c>
      <c r="F29" s="68">
        <v>45629</v>
      </c>
      <c r="G29" s="128" t="s">
        <v>4077</v>
      </c>
      <c r="H29" s="132">
        <v>46.33</v>
      </c>
      <c r="I29" s="120" t="s">
        <v>3693</v>
      </c>
      <c r="J29" s="136">
        <v>2.0699999999999998</v>
      </c>
      <c r="K29" s="106">
        <f t="shared" si="0"/>
        <v>95.9</v>
      </c>
      <c r="L29" s="98">
        <v>0.22339999999999999</v>
      </c>
      <c r="M29" s="98">
        <v>1.1276999999999999</v>
      </c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x14ac:dyDescent="0.25">
      <c r="A30" s="47"/>
      <c r="B30" s="117">
        <f>IF(AND(G30&lt;&gt;"",H30&gt;0,I30&lt;&gt;"",J30&lt;&gt;0,K30&lt;&gt;0),COUNT($B$11:B29)+1,"")</f>
        <v>17</v>
      </c>
      <c r="C30" s="121" t="s">
        <v>4045</v>
      </c>
      <c r="D30" s="91" t="s">
        <v>4007</v>
      </c>
      <c r="E30" s="47">
        <v>1</v>
      </c>
      <c r="F30" s="68">
        <v>45536</v>
      </c>
      <c r="G30" s="128" t="s">
        <v>4080</v>
      </c>
      <c r="H30" s="132">
        <v>18.690000000000001</v>
      </c>
      <c r="I30" s="120" t="s">
        <v>3699</v>
      </c>
      <c r="J30" s="138">
        <v>4517.5600000000004</v>
      </c>
      <c r="K30" s="106">
        <f t="shared" si="0"/>
        <v>84433.2</v>
      </c>
      <c r="L30" s="98">
        <v>0.22339999999999999</v>
      </c>
      <c r="M30" s="98">
        <v>1.1276999999999999</v>
      </c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ht="30" x14ac:dyDescent="0.25">
      <c r="A31" s="47"/>
      <c r="B31" s="117">
        <f>IF(AND(G31&lt;&gt;"",H31&gt;0,I31&lt;&gt;"",J31&lt;&gt;0,K31&lt;&gt;0),COUNT($B$11:B30)+1,"")</f>
        <v>18</v>
      </c>
      <c r="C31" s="121" t="s">
        <v>4046</v>
      </c>
      <c r="D31" s="91" t="s">
        <v>3780</v>
      </c>
      <c r="E31" s="47">
        <v>5914622</v>
      </c>
      <c r="F31" s="68">
        <v>45629</v>
      </c>
      <c r="G31" s="128" t="s">
        <v>4077</v>
      </c>
      <c r="H31" s="133">
        <v>766.29000000000008</v>
      </c>
      <c r="I31" s="120" t="s">
        <v>3693</v>
      </c>
      <c r="J31" s="138">
        <v>2.0699999999999998</v>
      </c>
      <c r="K31" s="106">
        <f t="shared" si="0"/>
        <v>1586.22</v>
      </c>
      <c r="L31" s="98">
        <v>0.22339999999999999</v>
      </c>
      <c r="M31" s="98">
        <v>1.1276999999999999</v>
      </c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x14ac:dyDescent="0.25">
      <c r="A32" s="47"/>
      <c r="B32" s="117">
        <f>IF(AND(G32&lt;&gt;"",H32&gt;0,I32&lt;&gt;"",J32&lt;&gt;0,K32&lt;&gt;0),COUNT($B$11:B31)+1,"")</f>
        <v>19</v>
      </c>
      <c r="C32" s="121" t="s">
        <v>4047</v>
      </c>
      <c r="D32" s="91" t="s">
        <v>3780</v>
      </c>
      <c r="E32" s="47">
        <v>5914389</v>
      </c>
      <c r="F32" s="68">
        <v>45629</v>
      </c>
      <c r="G32" s="129" t="s">
        <v>4081</v>
      </c>
      <c r="H32" s="114">
        <v>11881.799999999997</v>
      </c>
      <c r="I32" s="120" t="s">
        <v>3693</v>
      </c>
      <c r="J32" s="136">
        <v>0.92</v>
      </c>
      <c r="K32" s="106">
        <f t="shared" si="0"/>
        <v>10931.26</v>
      </c>
      <c r="L32" s="98">
        <v>0.22339999999999999</v>
      </c>
      <c r="M32" s="98">
        <v>1.1276999999999999</v>
      </c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x14ac:dyDescent="0.25">
      <c r="A33" s="47"/>
      <c r="B33" s="117" t="str">
        <f>IF(AND(G33&lt;&gt;"",H33&gt;0,I33&lt;&gt;"",J33&lt;&gt;0,K33&lt;&gt;0),COUNT($B$11:B32)+1,"")</f>
        <v/>
      </c>
      <c r="C33" s="121">
        <v>3</v>
      </c>
      <c r="D33" s="91"/>
      <c r="E33" s="47"/>
      <c r="F33" s="68"/>
      <c r="G33" s="124" t="s">
        <v>4082</v>
      </c>
      <c r="H33" s="114"/>
      <c r="I33" s="123"/>
      <c r="J33" s="136"/>
      <c r="K33" s="106" t="str">
        <f t="shared" si="0"/>
        <v/>
      </c>
      <c r="L33" s="98"/>
      <c r="M33" s="98"/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x14ac:dyDescent="0.25">
      <c r="A34" s="47"/>
      <c r="B34" s="117">
        <f>IF(AND(G34&lt;&gt;"",H34&gt;0,I34&lt;&gt;"",J34&lt;&gt;0,K34&lt;&gt;0),COUNT($B$11:B33)+1,"")</f>
        <v>20</v>
      </c>
      <c r="C34" s="121" t="s">
        <v>4048</v>
      </c>
      <c r="D34" s="91" t="s">
        <v>3780</v>
      </c>
      <c r="E34" s="47">
        <v>4805757</v>
      </c>
      <c r="F34" s="68">
        <v>45629</v>
      </c>
      <c r="G34" s="125" t="s">
        <v>4083</v>
      </c>
      <c r="H34" s="114">
        <v>34</v>
      </c>
      <c r="I34" s="121" t="s">
        <v>3696</v>
      </c>
      <c r="J34" s="136">
        <v>8.1</v>
      </c>
      <c r="K34" s="106">
        <f t="shared" si="0"/>
        <v>275.39999999999998</v>
      </c>
      <c r="L34" s="98">
        <v>0.22339999999999999</v>
      </c>
      <c r="M34" s="98">
        <v>1.1276999999999999</v>
      </c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x14ac:dyDescent="0.25">
      <c r="A35" s="47"/>
      <c r="B35" s="117">
        <f>IF(AND(G35&lt;&gt;"",H35&gt;0,I35&lt;&gt;"",J35&lt;&gt;0,K35&lt;&gt;0),COUNT($B$11:B34)+1,"")</f>
        <v>21</v>
      </c>
      <c r="C35" s="121" t="s">
        <v>4049</v>
      </c>
      <c r="D35" s="91" t="s">
        <v>3780</v>
      </c>
      <c r="E35" s="47">
        <v>4815671</v>
      </c>
      <c r="F35" s="68">
        <v>45629</v>
      </c>
      <c r="G35" s="125" t="s">
        <v>4084</v>
      </c>
      <c r="H35" s="114">
        <v>21.2</v>
      </c>
      <c r="I35" s="121" t="s">
        <v>3696</v>
      </c>
      <c r="J35" s="136">
        <v>20.27</v>
      </c>
      <c r="K35" s="106">
        <f t="shared" si="0"/>
        <v>429.72</v>
      </c>
      <c r="L35" s="98">
        <v>0.22339999999999999</v>
      </c>
      <c r="M35" s="98">
        <v>1.1276999999999999</v>
      </c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x14ac:dyDescent="0.25">
      <c r="A36" s="47"/>
      <c r="B36" s="117">
        <f>IF(AND(G36&lt;&gt;"",H36&gt;0,I36&lt;&gt;"",J36&lt;&gt;0,K36&lt;&gt;0),COUNT($B$11:B35)+1,"")</f>
        <v>22</v>
      </c>
      <c r="C36" s="121" t="s">
        <v>4050</v>
      </c>
      <c r="D36" s="91" t="s">
        <v>3780</v>
      </c>
      <c r="E36" s="47">
        <v>804029</v>
      </c>
      <c r="F36" s="68">
        <v>45629</v>
      </c>
      <c r="G36" s="125" t="s">
        <v>4085</v>
      </c>
      <c r="H36" s="114">
        <v>8</v>
      </c>
      <c r="I36" s="121" t="s">
        <v>3694</v>
      </c>
      <c r="J36" s="136">
        <v>806.8</v>
      </c>
      <c r="K36" s="106">
        <f t="shared" si="0"/>
        <v>6454.4</v>
      </c>
      <c r="L36" s="98">
        <v>0.22339999999999999</v>
      </c>
      <c r="M36" s="98">
        <v>1.1276999999999999</v>
      </c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x14ac:dyDescent="0.25">
      <c r="A37" s="47"/>
      <c r="B37" s="117">
        <f>IF(AND(G37&lt;&gt;"",H37&gt;0,I37&lt;&gt;"",J37&lt;&gt;0,K37&lt;&gt;0),COUNT($B$11:B36)+1,"")</f>
        <v>23</v>
      </c>
      <c r="C37" s="121" t="s">
        <v>4051</v>
      </c>
      <c r="D37" s="91" t="s">
        <v>3780</v>
      </c>
      <c r="E37" s="47">
        <v>844101</v>
      </c>
      <c r="F37" s="68">
        <v>45629</v>
      </c>
      <c r="G37" s="128" t="s">
        <v>4086</v>
      </c>
      <c r="H37" s="114">
        <v>2</v>
      </c>
      <c r="I37" s="121" t="s">
        <v>3701</v>
      </c>
      <c r="J37" s="136">
        <v>1452.95</v>
      </c>
      <c r="K37" s="106">
        <f t="shared" si="0"/>
        <v>2905.9</v>
      </c>
      <c r="L37" s="98">
        <v>0.22339999999999999</v>
      </c>
      <c r="M37" s="98">
        <v>1.1276999999999999</v>
      </c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x14ac:dyDescent="0.25">
      <c r="A38" s="47"/>
      <c r="B38" s="117">
        <f>IF(AND(G38&lt;&gt;"",H38&gt;0,I38&lt;&gt;"",J38&lt;&gt;0,K38&lt;&gt;0),COUNT($B$11:B37)+1,"")</f>
        <v>24</v>
      </c>
      <c r="C38" s="121" t="s">
        <v>4052</v>
      </c>
      <c r="D38" s="91" t="s">
        <v>3780</v>
      </c>
      <c r="E38" s="47">
        <v>2003730</v>
      </c>
      <c r="F38" s="68">
        <v>45629</v>
      </c>
      <c r="G38" s="128" t="s">
        <v>4087</v>
      </c>
      <c r="H38" s="114">
        <v>2</v>
      </c>
      <c r="I38" s="121" t="s">
        <v>3701</v>
      </c>
      <c r="J38" s="136">
        <v>4071.21</v>
      </c>
      <c r="K38" s="106">
        <f t="shared" si="0"/>
        <v>8142.42</v>
      </c>
      <c r="L38" s="98">
        <v>0.22339999999999999</v>
      </c>
      <c r="M38" s="98">
        <v>1.1276999999999999</v>
      </c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x14ac:dyDescent="0.25">
      <c r="A39" s="47"/>
      <c r="B39" s="117">
        <f>IF(AND(G39&lt;&gt;"",H39&gt;0,I39&lt;&gt;"",J39&lt;&gt;0,K39&lt;&gt;0),COUNT($B$11:B38)+1,"")</f>
        <v>25</v>
      </c>
      <c r="C39" s="121" t="s">
        <v>4053</v>
      </c>
      <c r="D39" s="91" t="s">
        <v>3780</v>
      </c>
      <c r="E39" s="47">
        <v>2003343</v>
      </c>
      <c r="F39" s="68">
        <v>45629</v>
      </c>
      <c r="G39" s="128" t="s">
        <v>4088</v>
      </c>
      <c r="H39" s="114">
        <v>420</v>
      </c>
      <c r="I39" s="122" t="s">
        <v>3694</v>
      </c>
      <c r="J39" s="136">
        <v>105.19</v>
      </c>
      <c r="K39" s="106">
        <f t="shared" si="0"/>
        <v>44179.8</v>
      </c>
      <c r="L39" s="98">
        <v>0.22339999999999999</v>
      </c>
      <c r="M39" s="98">
        <v>1.1276999999999999</v>
      </c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x14ac:dyDescent="0.25">
      <c r="A40" s="47"/>
      <c r="B40" s="117">
        <f>IF(AND(G40&lt;&gt;"",H40&gt;0,I40&lt;&gt;"",J40&lt;&gt;0,K40&lt;&gt;0),COUNT($B$11:B39)+1,"")</f>
        <v>26</v>
      </c>
      <c r="C40" s="121" t="s">
        <v>4054</v>
      </c>
      <c r="D40" s="91" t="s">
        <v>3780</v>
      </c>
      <c r="E40" s="47">
        <v>2003357</v>
      </c>
      <c r="F40" s="68">
        <v>45629</v>
      </c>
      <c r="G40" s="128" t="s">
        <v>4089</v>
      </c>
      <c r="H40" s="114">
        <v>41.5</v>
      </c>
      <c r="I40" s="121" t="s">
        <v>3694</v>
      </c>
      <c r="J40" s="136">
        <v>250.53</v>
      </c>
      <c r="K40" s="106">
        <f t="shared" si="0"/>
        <v>10397</v>
      </c>
      <c r="L40" s="98">
        <v>0.22339999999999999</v>
      </c>
      <c r="M40" s="98">
        <v>1.1276999999999999</v>
      </c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x14ac:dyDescent="0.25">
      <c r="A41" s="47"/>
      <c r="B41" s="117" t="str">
        <f>IF(AND(G41&lt;&gt;"",H41&gt;0,I41&lt;&gt;"",J41&lt;&gt;0,K41&lt;&gt;0),COUNT($B$11:B40)+1,"")</f>
        <v/>
      </c>
      <c r="C41" s="122">
        <v>4</v>
      </c>
      <c r="D41" s="91"/>
      <c r="E41" s="47"/>
      <c r="F41" s="68"/>
      <c r="G41" s="124" t="s">
        <v>4090</v>
      </c>
      <c r="H41" s="114"/>
      <c r="I41" s="47"/>
      <c r="J41" s="136"/>
      <c r="K41" s="106" t="str">
        <f t="shared" si="0"/>
        <v/>
      </c>
      <c r="L41" s="98"/>
      <c r="M41" s="98"/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ht="30" x14ac:dyDescent="0.25">
      <c r="A42" s="47"/>
      <c r="B42" s="117">
        <f>IF(AND(G42&lt;&gt;"",H42&gt;0,I42&lt;&gt;"",J42&lt;&gt;0,K42&lt;&gt;0),COUNT($B$11:B41)+1,"")</f>
        <v>27</v>
      </c>
      <c r="C42" s="121" t="s">
        <v>4055</v>
      </c>
      <c r="D42" s="91" t="s">
        <v>3780</v>
      </c>
      <c r="E42" s="47">
        <v>5213446</v>
      </c>
      <c r="F42" s="68">
        <v>45629</v>
      </c>
      <c r="G42" s="125" t="s">
        <v>4099</v>
      </c>
      <c r="H42" s="114">
        <v>1</v>
      </c>
      <c r="I42" s="121" t="s">
        <v>3701</v>
      </c>
      <c r="J42" s="136">
        <v>721.18</v>
      </c>
      <c r="K42" s="106">
        <f t="shared" si="0"/>
        <v>721.18</v>
      </c>
      <c r="L42" s="98">
        <v>0.22339999999999999</v>
      </c>
      <c r="M42" s="98">
        <v>1.1276999999999999</v>
      </c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ht="30" x14ac:dyDescent="0.25">
      <c r="A43" s="47"/>
      <c r="B43" s="117">
        <f>IF(AND(G43&lt;&gt;"",H43&gt;0,I43&lt;&gt;"",J43&lt;&gt;0,K43&lt;&gt;0),COUNT($B$11:B42)+1,"")</f>
        <v>28</v>
      </c>
      <c r="C43" s="121" t="s">
        <v>4056</v>
      </c>
      <c r="D43" s="91" t="s">
        <v>3780</v>
      </c>
      <c r="E43" s="47">
        <v>5213465</v>
      </c>
      <c r="F43" s="68">
        <v>45629</v>
      </c>
      <c r="G43" s="125" t="s">
        <v>4100</v>
      </c>
      <c r="H43" s="114">
        <v>3</v>
      </c>
      <c r="I43" s="121" t="s">
        <v>3701</v>
      </c>
      <c r="J43" s="136">
        <v>514.6</v>
      </c>
      <c r="K43" s="106">
        <f t="shared" si="0"/>
        <v>1543.8</v>
      </c>
      <c r="L43" s="98">
        <v>0.22339999999999999</v>
      </c>
      <c r="M43" s="98">
        <v>1.1276999999999999</v>
      </c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ht="30" x14ac:dyDescent="0.25">
      <c r="A44" s="47"/>
      <c r="B44" s="117">
        <f>IF(AND(G44&lt;&gt;"",H44&gt;0,I44&lt;&gt;"",J44&lt;&gt;0,K44&lt;&gt;0),COUNT($B$11:B43)+1,"")</f>
        <v>29</v>
      </c>
      <c r="C44" s="121" t="s">
        <v>4057</v>
      </c>
      <c r="D44" s="91" t="s">
        <v>3780</v>
      </c>
      <c r="E44" s="47">
        <v>5213864</v>
      </c>
      <c r="F44" s="68">
        <v>45629</v>
      </c>
      <c r="G44" s="125" t="s">
        <v>4091</v>
      </c>
      <c r="H44" s="114">
        <v>4</v>
      </c>
      <c r="I44" s="121" t="s">
        <v>3701</v>
      </c>
      <c r="J44" s="136">
        <v>563.02</v>
      </c>
      <c r="K44" s="106">
        <f t="shared" si="0"/>
        <v>2252.08</v>
      </c>
      <c r="L44" s="98">
        <v>0.22339999999999999</v>
      </c>
      <c r="M44" s="98">
        <v>1.1276999999999999</v>
      </c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x14ac:dyDescent="0.25">
      <c r="A45" s="47"/>
      <c r="B45" s="117">
        <f>IF(AND(G45&lt;&gt;"",H45&gt;0,I45&lt;&gt;"",J45&lt;&gt;0,K45&lt;&gt;0),COUNT($B$11:B44)+1,"")</f>
        <v>30</v>
      </c>
      <c r="C45" s="121" t="s">
        <v>4058</v>
      </c>
      <c r="D45" s="91" t="s">
        <v>3780</v>
      </c>
      <c r="E45" s="47">
        <v>5213401</v>
      </c>
      <c r="F45" s="68">
        <v>45629</v>
      </c>
      <c r="G45" s="125" t="s">
        <v>4092</v>
      </c>
      <c r="H45" s="114">
        <v>168</v>
      </c>
      <c r="I45" s="121" t="s">
        <v>3695</v>
      </c>
      <c r="J45" s="136">
        <v>44.13</v>
      </c>
      <c r="K45" s="106">
        <f t="shared" si="0"/>
        <v>7413.84</v>
      </c>
      <c r="L45" s="98">
        <v>0.22339999999999999</v>
      </c>
      <c r="M45" s="98">
        <v>1.1276999999999999</v>
      </c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x14ac:dyDescent="0.25">
      <c r="A46" s="47"/>
      <c r="B46" s="117" t="str">
        <f>IF(AND(G46&lt;&gt;"",H46&gt;0,I46&lt;&gt;"",J46&lt;&gt;0,K46&lt;&gt;0),COUNT($B$11:B45)+1,"")</f>
        <v/>
      </c>
      <c r="C46" s="121">
        <v>5</v>
      </c>
      <c r="D46" s="91"/>
      <c r="E46" s="47"/>
      <c r="F46" s="68"/>
      <c r="G46" s="124" t="s">
        <v>4093</v>
      </c>
      <c r="H46" s="114"/>
      <c r="I46" s="47"/>
      <c r="J46" s="136"/>
      <c r="K46" s="106" t="str">
        <f t="shared" si="0"/>
        <v/>
      </c>
      <c r="L46" s="98">
        <v>0.22339999999999999</v>
      </c>
      <c r="M46" s="98">
        <v>1.1276999999999999</v>
      </c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x14ac:dyDescent="0.25">
      <c r="A47" s="47"/>
      <c r="B47" s="117">
        <f>IF(AND(G47&lt;&gt;"",H47&gt;0,I47&lt;&gt;"",J47&lt;&gt;0,K47&lt;&gt;0),COUNT($B$11:B46)+1,"")</f>
        <v>31</v>
      </c>
      <c r="C47" s="121" t="s">
        <v>4059</v>
      </c>
      <c r="D47" s="91" t="s">
        <v>3780</v>
      </c>
      <c r="E47" s="47">
        <v>1600404</v>
      </c>
      <c r="F47" s="68">
        <v>45629</v>
      </c>
      <c r="G47" s="125" t="s">
        <v>4094</v>
      </c>
      <c r="H47" s="114">
        <v>141</v>
      </c>
      <c r="I47" s="121" t="s">
        <v>3694</v>
      </c>
      <c r="J47" s="136">
        <v>11.84</v>
      </c>
      <c r="K47" s="106">
        <f t="shared" si="0"/>
        <v>1669.44</v>
      </c>
      <c r="L47" s="98">
        <v>0.22339999999999999</v>
      </c>
      <c r="M47" s="98">
        <v>1.1276999999999999</v>
      </c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x14ac:dyDescent="0.25">
      <c r="A48" s="47"/>
      <c r="B48" s="117">
        <f>IF(AND(G48&lt;&gt;"",H48&gt;0,I48&lt;&gt;"",J48&lt;&gt;0,K48&lt;&gt;0),COUNT($B$11:B47)+1,"")</f>
        <v>32</v>
      </c>
      <c r="C48" s="121" t="s">
        <v>4060</v>
      </c>
      <c r="D48" s="91" t="s">
        <v>3800</v>
      </c>
      <c r="E48" s="47">
        <v>1</v>
      </c>
      <c r="F48" s="68">
        <v>45629</v>
      </c>
      <c r="G48" s="127" t="s">
        <v>4095</v>
      </c>
      <c r="H48" s="114">
        <v>4</v>
      </c>
      <c r="I48" s="123" t="s">
        <v>3766</v>
      </c>
      <c r="J48" s="136">
        <v>5057.17</v>
      </c>
      <c r="K48" s="106">
        <f t="shared" si="0"/>
        <v>20228.68</v>
      </c>
      <c r="L48" s="98">
        <v>0.22339999999999999</v>
      </c>
      <c r="M48" s="98">
        <v>1.1276999999999999</v>
      </c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x14ac:dyDescent="0.25">
      <c r="A49" s="47"/>
      <c r="B49" s="117" t="str">
        <f>IF(AND(G49&lt;&gt;"",H49&gt;0,I49&lt;&gt;"",J49&lt;&gt;0,K49&lt;&gt;0),COUNT($B$11:B48)+1,"")</f>
        <v/>
      </c>
      <c r="C49" s="123">
        <v>6</v>
      </c>
      <c r="D49" s="91"/>
      <c r="E49" s="47"/>
      <c r="F49" s="68"/>
      <c r="G49" s="126" t="s">
        <v>4096</v>
      </c>
      <c r="H49" s="114"/>
      <c r="I49" s="47"/>
      <c r="J49" s="136"/>
      <c r="K49" s="106" t="str">
        <f t="shared" si="0"/>
        <v/>
      </c>
      <c r="L49" s="98"/>
      <c r="M49" s="98"/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x14ac:dyDescent="0.25">
      <c r="A50" s="47"/>
      <c r="B50" s="117">
        <f>IF(AND(G50&lt;&gt;"",H50&gt;0,I50&lt;&gt;"",J50&lt;&gt;0,K50&lt;&gt;0),COUNT($B$11:B49)+1,"")</f>
        <v>33</v>
      </c>
      <c r="C50" s="123" t="s">
        <v>4061</v>
      </c>
      <c r="D50" s="91" t="s">
        <v>3780</v>
      </c>
      <c r="E50" s="47">
        <v>103689</v>
      </c>
      <c r="F50" s="68">
        <v>45629</v>
      </c>
      <c r="G50" s="127" t="s">
        <v>4097</v>
      </c>
      <c r="H50" s="114">
        <v>2.88</v>
      </c>
      <c r="I50" s="135" t="s">
        <v>3695</v>
      </c>
      <c r="J50" s="136">
        <v>516.69000000000005</v>
      </c>
      <c r="K50" s="106">
        <f t="shared" si="0"/>
        <v>1488.07</v>
      </c>
      <c r="L50" s="98">
        <v>0.22339999999999999</v>
      </c>
      <c r="M50" s="98">
        <v>1.1276999999999999</v>
      </c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x14ac:dyDescent="0.25">
      <c r="A51" s="47"/>
      <c r="B51" s="117">
        <f>IF(AND(G51&lt;&gt;"",H51&gt;0,I51&lt;&gt;"",J51&lt;&gt;0,K51&lt;&gt;0),COUNT($B$11:B50)+1,"")</f>
        <v>34</v>
      </c>
      <c r="C51" s="123" t="s">
        <v>4062</v>
      </c>
      <c r="D51" s="91" t="s">
        <v>3780</v>
      </c>
      <c r="E51" s="47">
        <v>99064</v>
      </c>
      <c r="F51" s="68">
        <v>45629</v>
      </c>
      <c r="G51" s="127" t="s">
        <v>4098</v>
      </c>
      <c r="H51" s="114">
        <v>1500</v>
      </c>
      <c r="I51" s="135" t="s">
        <v>3694</v>
      </c>
      <c r="J51" s="136">
        <v>0.56000000000000005</v>
      </c>
      <c r="K51" s="106">
        <f t="shared" si="0"/>
        <v>840</v>
      </c>
      <c r="L51" s="98">
        <v>0.22339999999999999</v>
      </c>
      <c r="M51" s="98">
        <v>1.1276999999999999</v>
      </c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17" t="str">
        <f>IF(AND(G52&lt;&gt;"",H52&gt;0,I52&lt;&gt;"",J52&lt;&gt;0,K52&lt;&gt;0),COUNT($B$11:B51)+1,"")</f>
        <v/>
      </c>
      <c r="C52" s="34"/>
      <c r="D52" s="91"/>
      <c r="E52" s="47"/>
      <c r="F52" s="68"/>
      <c r="G52" s="41"/>
      <c r="H52" s="114"/>
      <c r="I52" s="47"/>
      <c r="J52" s="114"/>
      <c r="K52" s="106" t="str">
        <f t="shared" si="0"/>
        <v/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x14ac:dyDescent="0.25">
      <c r="A53" s="47"/>
      <c r="B53" s="117" t="str">
        <f>IF(AND(G53&lt;&gt;"",H53&gt;0,I53&lt;&gt;"",J53&lt;&gt;0,K53&lt;&gt;0),COUNT($B$11:B52)+1,"")</f>
        <v/>
      </c>
      <c r="C53" s="34"/>
      <c r="D53" s="91"/>
      <c r="E53" s="47"/>
      <c r="F53" s="68"/>
      <c r="G53" s="41"/>
      <c r="H53" s="114"/>
      <c r="I53" s="47"/>
      <c r="J53" s="114"/>
      <c r="K53" s="106" t="str">
        <f t="shared" si="0"/>
        <v/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17" t="str">
        <f>IF(AND(G54&lt;&gt;"",H54&gt;0,I54&lt;&gt;"",J54&lt;&gt;0,K54&lt;&gt;0),COUNT($B$11:B53)+1,"")</f>
        <v/>
      </c>
      <c r="C54" s="34"/>
      <c r="D54" s="91"/>
      <c r="E54" s="47"/>
      <c r="F54" s="68"/>
      <c r="G54" s="41"/>
      <c r="H54" s="114"/>
      <c r="I54" s="47"/>
      <c r="J54" s="114"/>
      <c r="K54" s="106" t="str">
        <f t="shared" si="0"/>
        <v/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x14ac:dyDescent="0.25">
      <c r="A55" s="47"/>
      <c r="B55" s="117" t="str">
        <f>IF(AND(G55&lt;&gt;"",H55&gt;0,I55&lt;&gt;"",J55&lt;&gt;0,K55&lt;&gt;0),COUNT($B$11:B54)+1,"")</f>
        <v/>
      </c>
      <c r="C55" s="34"/>
      <c r="D55" s="91"/>
      <c r="E55" s="47"/>
      <c r="F55" s="68"/>
      <c r="G55" s="41"/>
      <c r="H55" s="114"/>
      <c r="I55" s="47"/>
      <c r="J55" s="114"/>
      <c r="K55" s="106" t="str">
        <f t="shared" si="0"/>
        <v/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17" t="str">
        <f>IF(AND(G56&lt;&gt;"",H56&gt;0,I56&lt;&gt;"",J56&lt;&gt;0,K56&lt;&gt;0),COUNT($B$11:B55)+1,"")</f>
        <v/>
      </c>
      <c r="C56" s="34"/>
      <c r="D56" s="91"/>
      <c r="E56" s="47"/>
      <c r="F56" s="68"/>
      <c r="G56" s="41"/>
      <c r="H56" s="114"/>
      <c r="I56" s="47"/>
      <c r="J56" s="114"/>
      <c r="K56" s="106" t="str">
        <f t="shared" si="0"/>
        <v/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x14ac:dyDescent="0.25">
      <c r="A57" s="47"/>
      <c r="B57" s="117" t="str">
        <f>IF(AND(G57&lt;&gt;"",H57&gt;0,I57&lt;&gt;"",J57&lt;&gt;0,K57&lt;&gt;0),COUNT($B$11:B56)+1,"")</f>
        <v/>
      </c>
      <c r="C57" s="34"/>
      <c r="D57" s="91"/>
      <c r="E57" s="47"/>
      <c r="F57" s="68"/>
      <c r="G57" s="41"/>
      <c r="H57" s="114"/>
      <c r="I57" s="47"/>
      <c r="J57" s="114"/>
      <c r="K57" s="106" t="str">
        <f t="shared" si="0"/>
        <v/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17" t="str">
        <f>IF(AND(G58&lt;&gt;"",H58&gt;0,I58&lt;&gt;"",J58&lt;&gt;0,K58&lt;&gt;0),COUNT($B$11:B57)+1,"")</f>
        <v/>
      </c>
      <c r="C58" s="34"/>
      <c r="D58" s="91"/>
      <c r="E58" s="47"/>
      <c r="F58" s="68"/>
      <c r="G58" s="41"/>
      <c r="H58" s="114"/>
      <c r="I58" s="47"/>
      <c r="J58" s="114"/>
      <c r="K58" s="106" t="str">
        <f t="shared" si="0"/>
        <v/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17" t="str">
        <f>IF(AND(G59&lt;&gt;"",H59&gt;0,I59&lt;&gt;"",J59&lt;&gt;0,K59&lt;&gt;0),COUNT($B$11:B58)+1,"")</f>
        <v/>
      </c>
      <c r="C59" s="34"/>
      <c r="D59" s="91"/>
      <c r="E59" s="47"/>
      <c r="F59" s="68"/>
      <c r="G59" s="41"/>
      <c r="H59" s="114"/>
      <c r="I59" s="47"/>
      <c r="J59" s="114"/>
      <c r="K59" s="106" t="str">
        <f t="shared" si="0"/>
        <v/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7" t="str">
        <f>IF(AND(G60&lt;&gt;"",H60&gt;0,I60&lt;&gt;"",J60&lt;&gt;0,K60&lt;&gt;0),COUNT($B$11:B59)+1,"")</f>
        <v/>
      </c>
      <c r="C60" s="34"/>
      <c r="D60" s="91"/>
      <c r="E60" s="47"/>
      <c r="F60" s="68"/>
      <c r="G60" s="41"/>
      <c r="H60" s="114"/>
      <c r="I60" s="47"/>
      <c r="J60" s="114"/>
      <c r="K60" s="106" t="str">
        <f t="shared" si="0"/>
        <v/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7" t="str">
        <f>IF(AND(G61&lt;&gt;"",H61&gt;0,I61&lt;&gt;"",J61&lt;&gt;0,K61&lt;&gt;0),COUNT($B$11:B60)+1,"")</f>
        <v/>
      </c>
      <c r="C61" s="34"/>
      <c r="D61" s="91"/>
      <c r="E61" s="47"/>
      <c r="F61" s="68"/>
      <c r="G61" s="41"/>
      <c r="H61" s="114"/>
      <c r="I61" s="47"/>
      <c r="J61" s="114"/>
      <c r="K61" s="106" t="str">
        <f t="shared" si="0"/>
        <v/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17" t="str">
        <f>IF(AND(G62&lt;&gt;"",H62&gt;0,I62&lt;&gt;"",J62&lt;&gt;0,K62&lt;&gt;0),COUNT($B$11:B61)+1,"")</f>
        <v/>
      </c>
      <c r="C62" s="34"/>
      <c r="D62" s="91"/>
      <c r="E62" s="47"/>
      <c r="F62" s="68"/>
      <c r="G62" s="41"/>
      <c r="H62" s="114"/>
      <c r="I62" s="47"/>
      <c r="J62" s="114"/>
      <c r="K62" s="106" t="str">
        <f t="shared" si="0"/>
        <v/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 t="str">
        <f>IF(AND(G63&lt;&gt;"",H63&gt;0,I63&lt;&gt;"",J63&lt;&gt;0,K63&lt;&gt;0),COUNT($B$11:B62)+1,"")</f>
        <v/>
      </c>
      <c r="C63" s="34"/>
      <c r="D63" s="91"/>
      <c r="E63" s="47"/>
      <c r="F63" s="68"/>
      <c r="G63" s="41"/>
      <c r="H63" s="114"/>
      <c r="I63" s="47"/>
      <c r="J63" s="114"/>
      <c r="K63" s="106" t="str">
        <f t="shared" si="0"/>
        <v/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7" t="str">
        <f>IF(AND(G64&lt;&gt;"",H64&gt;0,I64&lt;&gt;"",J64&lt;&gt;0,K64&lt;&gt;0),COUNT($B$11:B63)+1,"")</f>
        <v/>
      </c>
      <c r="C64" s="34"/>
      <c r="D64" s="91"/>
      <c r="E64" s="47"/>
      <c r="F64" s="68"/>
      <c r="G64" s="41"/>
      <c r="H64" s="114"/>
      <c r="I64" s="47"/>
      <c r="J64" s="114"/>
      <c r="K64" s="106" t="str">
        <f t="shared" si="0"/>
        <v/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 t="str">
        <f>IF(AND(G65&lt;&gt;"",H65&gt;0,I65&lt;&gt;"",J65&lt;&gt;0,K65&lt;&gt;0),COUNT($B$11:B64)+1,"")</f>
        <v/>
      </c>
      <c r="C65" s="34"/>
      <c r="D65" s="91"/>
      <c r="E65" s="47"/>
      <c r="F65" s="68"/>
      <c r="G65" s="41"/>
      <c r="H65" s="114"/>
      <c r="I65" s="47"/>
      <c r="J65" s="114"/>
      <c r="K65" s="106" t="str">
        <f t="shared" si="0"/>
        <v/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 t="str">
        <f>IF(AND(G66&lt;&gt;"",H66&gt;0,I66&lt;&gt;"",J66&lt;&gt;0,K66&lt;&gt;0),COUNT($B$11:B65)+1,"")</f>
        <v/>
      </c>
      <c r="C66" s="34"/>
      <c r="D66" s="91"/>
      <c r="E66" s="47"/>
      <c r="F66" s="68"/>
      <c r="G66" s="41"/>
      <c r="H66" s="114"/>
      <c r="I66" s="47"/>
      <c r="J66" s="114"/>
      <c r="K66" s="106" t="str">
        <f t="shared" si="0"/>
        <v/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 t="str">
        <f>IF(AND(G67&lt;&gt;"",H67&gt;0,I67&lt;&gt;"",J67&lt;&gt;0,K67&lt;&gt;0),COUNT($B$11:B66)+1,"")</f>
        <v/>
      </c>
      <c r="C67" s="34"/>
      <c r="D67" s="91"/>
      <c r="E67" s="47"/>
      <c r="F67" s="68"/>
      <c r="G67" s="41"/>
      <c r="H67" s="114"/>
      <c r="I67" s="47"/>
      <c r="J67" s="114"/>
      <c r="K67" s="106" t="str">
        <f t="shared" si="0"/>
        <v/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 t="str">
        <f>IF(AND(G68&lt;&gt;"",H68&gt;0,I68&lt;&gt;"",J68&lt;&gt;0,K68&lt;&gt;0),COUNT($B$11:B67)+1,"")</f>
        <v/>
      </c>
      <c r="C68" s="34"/>
      <c r="D68" s="91"/>
      <c r="E68" s="47"/>
      <c r="F68" s="68"/>
      <c r="G68" s="41"/>
      <c r="H68" s="114"/>
      <c r="I68" s="47"/>
      <c r="J68" s="114"/>
      <c r="K68" s="106" t="str">
        <f t="shared" si="0"/>
        <v/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7" t="str">
        <f>IF(AND(G69&lt;&gt;"",H69&gt;0,I69&lt;&gt;"",J69&lt;&gt;0,K69&lt;&gt;0),COUNT($B$11:B68)+1,"")</f>
        <v/>
      </c>
      <c r="C69" s="34"/>
      <c r="D69" s="91"/>
      <c r="E69" s="47"/>
      <c r="F69" s="68"/>
      <c r="G69" s="41"/>
      <c r="H69" s="114"/>
      <c r="I69" s="47"/>
      <c r="J69" s="114"/>
      <c r="K69" s="106" t="str">
        <f t="shared" si="0"/>
        <v/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 t="str">
        <f>IF(AND(G70&lt;&gt;"",H70&gt;0,I70&lt;&gt;"",J70&lt;&gt;0,K70&lt;&gt;0),COUNT($B$11:B69)+1,"")</f>
        <v/>
      </c>
      <c r="C70" s="34"/>
      <c r="D70" s="91"/>
      <c r="E70" s="47"/>
      <c r="F70" s="68"/>
      <c r="G70" s="41"/>
      <c r="H70" s="114"/>
      <c r="I70" s="47"/>
      <c r="J70" s="114"/>
      <c r="K70" s="106" t="str">
        <f t="shared" si="0"/>
        <v/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 t="str">
        <f>IF(AND(G71&lt;&gt;"",H71&gt;0,I71&lt;&gt;"",J71&lt;&gt;0,K71&lt;&gt;0),COUNT($B$11:B70)+1,"")</f>
        <v/>
      </c>
      <c r="C71" s="34"/>
      <c r="D71" s="91"/>
      <c r="E71" s="47"/>
      <c r="F71" s="68"/>
      <c r="G71" s="41"/>
      <c r="H71" s="114"/>
      <c r="I71" s="47"/>
      <c r="J71" s="114"/>
      <c r="K71" s="106" t="str">
        <f t="shared" si="0"/>
        <v/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 t="str">
        <f>IF(AND(G72&lt;&gt;"",H72&gt;0,I72&lt;&gt;"",J72&lt;&gt;0,K72&lt;&gt;0),COUNT($B$11:B71)+1,"")</f>
        <v/>
      </c>
      <c r="C72" s="34"/>
      <c r="D72" s="91"/>
      <c r="E72" s="47"/>
      <c r="F72" s="68"/>
      <c r="G72" s="41"/>
      <c r="H72" s="114"/>
      <c r="I72" s="47"/>
      <c r="J72" s="114"/>
      <c r="K72" s="106" t="str">
        <f t="shared" si="0"/>
        <v/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 t="str">
        <f>IF(AND(G73&lt;&gt;"",H73&gt;0,I73&lt;&gt;"",J73&lt;&gt;0,K73&lt;&gt;0),COUNT($B$11:B72)+1,"")</f>
        <v/>
      </c>
      <c r="C73" s="34"/>
      <c r="D73" s="91"/>
      <c r="E73" s="47"/>
      <c r="F73" s="68"/>
      <c r="G73" s="41"/>
      <c r="H73" s="114"/>
      <c r="I73" s="47"/>
      <c r="J73" s="114"/>
      <c r="K73" s="106" t="str">
        <f t="shared" si="0"/>
        <v/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7" t="str">
        <f>IF(AND(G74&lt;&gt;"",H74&gt;0,I74&lt;&gt;"",J74&lt;&gt;0,K74&lt;&gt;0),COUNT($B$11:B73)+1,"")</f>
        <v/>
      </c>
      <c r="C74" s="34"/>
      <c r="D74" s="91"/>
      <c r="E74" s="47"/>
      <c r="F74" s="68"/>
      <c r="G74" s="41"/>
      <c r="H74" s="114"/>
      <c r="I74" s="47"/>
      <c r="J74" s="114"/>
      <c r="K74" s="106" t="str">
        <f t="shared" si="0"/>
        <v/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 t="str">
        <f>IF(AND(G75&lt;&gt;"",H75&gt;0,I75&lt;&gt;"",J75&lt;&gt;0,K75&lt;&gt;0),COUNT($B$11:B74)+1,"")</f>
        <v/>
      </c>
      <c r="C75" s="34"/>
      <c r="D75" s="91"/>
      <c r="E75" s="47"/>
      <c r="F75" s="68"/>
      <c r="G75" s="41"/>
      <c r="H75" s="114"/>
      <c r="I75" s="47"/>
      <c r="J75" s="114"/>
      <c r="K75" s="106" t="str">
        <f t="shared" si="0"/>
        <v/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 t="str">
        <f>IF(AND(G76&lt;&gt;"",H76&gt;0,I76&lt;&gt;"",J76&lt;&gt;0,K76&lt;&gt;0),COUNT($B$11:B75)+1,"")</f>
        <v/>
      </c>
      <c r="C76" s="34"/>
      <c r="D76" s="91"/>
      <c r="E76" s="47"/>
      <c r="F76" s="68"/>
      <c r="G76" s="41"/>
      <c r="H76" s="114"/>
      <c r="I76" s="47"/>
      <c r="J76" s="114"/>
      <c r="K76" s="106" t="str">
        <f t="shared" si="0"/>
        <v/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 t="str">
        <f>IF(AND(G77&lt;&gt;"",H77&gt;0,I77&lt;&gt;"",J77&lt;&gt;0,K77&lt;&gt;0),COUNT($B$11:B76)+1,"")</f>
        <v/>
      </c>
      <c r="C77" s="34"/>
      <c r="D77" s="91"/>
      <c r="E77" s="47"/>
      <c r="F77" s="68"/>
      <c r="G77" s="41"/>
      <c r="H77" s="114"/>
      <c r="I77" s="47"/>
      <c r="J77" s="114"/>
      <c r="K77" s="106" t="str">
        <f t="shared" si="0"/>
        <v/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7" t="str">
        <f>IF(AND(G78&lt;&gt;"",H78&gt;0,I78&lt;&gt;"",J78&lt;&gt;0,K78&lt;&gt;0),COUNT($B$11:B77)+1,"")</f>
        <v/>
      </c>
      <c r="C78" s="34"/>
      <c r="D78" s="91"/>
      <c r="E78" s="47"/>
      <c r="F78" s="68"/>
      <c r="G78" s="41"/>
      <c r="H78" s="114"/>
      <c r="I78" s="47"/>
      <c r="J78" s="114"/>
      <c r="K78" s="106" t="str">
        <f t="shared" si="0"/>
        <v/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7" t="str">
        <f>IF(AND(G79&lt;&gt;"",H79&gt;0,I79&lt;&gt;"",J79&lt;&gt;0,K79&lt;&gt;0),COUNT($B$11:B78)+1,"")</f>
        <v/>
      </c>
      <c r="C79" s="34"/>
      <c r="D79" s="91"/>
      <c r="E79" s="47"/>
      <c r="F79" s="68"/>
      <c r="G79" s="41"/>
      <c r="H79" s="114"/>
      <c r="I79" s="47"/>
      <c r="J79" s="114"/>
      <c r="K79" s="106" t="str">
        <f t="shared" ref="K79:K113" si="1">IFERROR(IF(H79*J79&lt;&gt;0,ROUND(ROUND(H79,4)*ROUND(J79,4),2),""),"")</f>
        <v/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7" t="str">
        <f>IF(AND(G80&lt;&gt;"",H80&gt;0,I80&lt;&gt;"",J80&lt;&gt;0,K80&lt;&gt;0),COUNT($B$11:B79)+1,"")</f>
        <v/>
      </c>
      <c r="C80" s="34"/>
      <c r="D80" s="91"/>
      <c r="E80" s="47"/>
      <c r="F80" s="68"/>
      <c r="G80" s="41"/>
      <c r="H80" s="114"/>
      <c r="I80" s="47"/>
      <c r="J80" s="114"/>
      <c r="K80" s="106" t="str">
        <f t="shared" si="1"/>
        <v/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7" t="str">
        <f>IF(AND(G81&lt;&gt;"",H81&gt;0,I81&lt;&gt;"",J81&lt;&gt;0,K81&lt;&gt;0),COUNT($B$11:B80)+1,"")</f>
        <v/>
      </c>
      <c r="C81" s="34"/>
      <c r="D81" s="91"/>
      <c r="E81" s="47"/>
      <c r="F81" s="68"/>
      <c r="G81" s="41"/>
      <c r="H81" s="114"/>
      <c r="I81" s="47"/>
      <c r="J81" s="114"/>
      <c r="K81" s="106" t="str">
        <f t="shared" si="1"/>
        <v/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 t="str">
        <f>IF(AND(G82&lt;&gt;"",H82&gt;0,I82&lt;&gt;"",J82&lt;&gt;0,K82&lt;&gt;0),COUNT($B$11:B81)+1,"")</f>
        <v/>
      </c>
      <c r="C82" s="34"/>
      <c r="D82" s="91"/>
      <c r="E82" s="47"/>
      <c r="F82" s="68"/>
      <c r="G82" s="41"/>
      <c r="H82" s="114"/>
      <c r="I82" s="47"/>
      <c r="J82" s="114"/>
      <c r="K82" s="106" t="str">
        <f t="shared" si="1"/>
        <v/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 t="str">
        <f>IF(AND(G83&lt;&gt;"",H83&gt;0,I83&lt;&gt;"",J83&lt;&gt;0,K83&lt;&gt;0),COUNT($B$11:B82)+1,"")</f>
        <v/>
      </c>
      <c r="C83" s="34"/>
      <c r="D83" s="91"/>
      <c r="E83" s="47"/>
      <c r="F83" s="68"/>
      <c r="G83" s="41"/>
      <c r="H83" s="114"/>
      <c r="I83" s="47"/>
      <c r="J83" s="114"/>
      <c r="K83" s="106" t="str">
        <f t="shared" si="1"/>
        <v/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 t="str">
        <f>IF(AND(G84&lt;&gt;"",H84&gt;0,I84&lt;&gt;"",J84&lt;&gt;0,K84&lt;&gt;0),COUNT($B$11:B83)+1,"")</f>
        <v/>
      </c>
      <c r="C84" s="34"/>
      <c r="D84" s="91"/>
      <c r="E84" s="47"/>
      <c r="F84" s="68"/>
      <c r="G84" s="41"/>
      <c r="H84" s="114"/>
      <c r="I84" s="47"/>
      <c r="J84" s="114"/>
      <c r="K84" s="106" t="str">
        <f t="shared" si="1"/>
        <v/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 t="str">
        <f>IF(AND(G85&lt;&gt;"",H85&gt;0,I85&lt;&gt;"",J85&lt;&gt;0,K85&lt;&gt;0),COUNT($B$11:B84)+1,"")</f>
        <v/>
      </c>
      <c r="C85" s="34"/>
      <c r="D85" s="91"/>
      <c r="E85" s="47"/>
      <c r="F85" s="68"/>
      <c r="G85" s="41"/>
      <c r="H85" s="114"/>
      <c r="I85" s="47"/>
      <c r="J85" s="114"/>
      <c r="K85" s="106" t="str">
        <f t="shared" si="1"/>
        <v/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 t="str">
        <f>IF(AND(G86&lt;&gt;"",H86&gt;0,I86&lt;&gt;"",J86&lt;&gt;0,K86&lt;&gt;0),COUNT($B$11:B85)+1,"")</f>
        <v/>
      </c>
      <c r="C86" s="34"/>
      <c r="D86" s="91"/>
      <c r="E86" s="47"/>
      <c r="F86" s="68"/>
      <c r="G86" s="41"/>
      <c r="H86" s="114"/>
      <c r="I86" s="47"/>
      <c r="J86" s="114"/>
      <c r="K86" s="106" t="str">
        <f t="shared" si="1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 t="str">
        <f>IF(AND(G87&lt;&gt;"",H87&gt;0,I87&lt;&gt;"",J87&lt;&gt;0,K87&lt;&gt;0),COUNT($B$11:B86)+1,"")</f>
        <v/>
      </c>
      <c r="C87" s="34"/>
      <c r="D87" s="91"/>
      <c r="E87" s="47"/>
      <c r="F87" s="68"/>
      <c r="G87" s="41"/>
      <c r="H87" s="114"/>
      <c r="I87" s="47"/>
      <c r="J87" s="114"/>
      <c r="K87" s="106" t="str">
        <f t="shared" si="1"/>
        <v/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 t="str">
        <f>IF(AND(G88&lt;&gt;"",H88&gt;0,I88&lt;&gt;"",J88&lt;&gt;0,K88&lt;&gt;0),COUNT($B$11:B87)+1,"")</f>
        <v/>
      </c>
      <c r="C88" s="34"/>
      <c r="D88" s="91"/>
      <c r="E88" s="47"/>
      <c r="F88" s="68"/>
      <c r="G88" s="41"/>
      <c r="H88" s="114"/>
      <c r="I88" s="47"/>
      <c r="J88" s="114"/>
      <c r="K88" s="106" t="str">
        <f t="shared" si="1"/>
        <v/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 t="str">
        <f>IF(AND(G89&lt;&gt;"",H89&gt;0,I89&lt;&gt;"",J89&lt;&gt;0,K89&lt;&gt;0),COUNT($B$11:B88)+1,"")</f>
        <v/>
      </c>
      <c r="C89" s="34"/>
      <c r="D89" s="91"/>
      <c r="E89" s="47"/>
      <c r="F89" s="68"/>
      <c r="G89" s="41"/>
      <c r="H89" s="114"/>
      <c r="I89" s="47"/>
      <c r="J89" s="114"/>
      <c r="K89" s="106" t="str">
        <f t="shared" si="1"/>
        <v/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 t="str">
        <f>IF(AND(G90&lt;&gt;"",H90&gt;0,I90&lt;&gt;"",J90&lt;&gt;0,K90&lt;&gt;0),COUNT($B$11:B89)+1,"")</f>
        <v/>
      </c>
      <c r="C90" s="34"/>
      <c r="D90" s="91"/>
      <c r="E90" s="47"/>
      <c r="F90" s="68"/>
      <c r="G90" s="41"/>
      <c r="H90" s="114"/>
      <c r="I90" s="47"/>
      <c r="J90" s="114"/>
      <c r="K90" s="106" t="str">
        <f t="shared" si="1"/>
        <v/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 t="str">
        <f>IF(AND(G91&lt;&gt;"",H91&gt;0,I91&lt;&gt;"",J91&lt;&gt;0,K91&lt;&gt;0),COUNT($B$11:B90)+1,"")</f>
        <v/>
      </c>
      <c r="C91" s="34"/>
      <c r="D91" s="91"/>
      <c r="E91" s="47"/>
      <c r="F91" s="68"/>
      <c r="G91" s="41"/>
      <c r="H91" s="114"/>
      <c r="I91" s="47"/>
      <c r="J91" s="114"/>
      <c r="K91" s="106" t="str">
        <f t="shared" si="1"/>
        <v/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 t="str">
        <f>IF(AND(G92&lt;&gt;"",H92&gt;0,I92&lt;&gt;"",J92&lt;&gt;0,K92&lt;&gt;0),COUNT($B$11:B91)+1,"")</f>
        <v/>
      </c>
      <c r="C92" s="34"/>
      <c r="D92" s="91"/>
      <c r="E92" s="47"/>
      <c r="F92" s="68"/>
      <c r="G92" s="41"/>
      <c r="H92" s="114"/>
      <c r="I92" s="47"/>
      <c r="J92" s="114"/>
      <c r="K92" s="106" t="str">
        <f t="shared" si="1"/>
        <v/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 t="str">
        <f>IF(AND(G93&lt;&gt;"",H93&gt;0,I93&lt;&gt;"",J93&lt;&gt;0,K93&lt;&gt;0),COUNT($B$11:B92)+1,"")</f>
        <v/>
      </c>
      <c r="C93" s="34"/>
      <c r="D93" s="91"/>
      <c r="E93" s="47"/>
      <c r="F93" s="68"/>
      <c r="G93" s="41"/>
      <c r="H93" s="114"/>
      <c r="I93" s="47"/>
      <c r="J93" s="114"/>
      <c r="K93" s="106" t="str">
        <f t="shared" si="1"/>
        <v/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 t="str">
        <f>IF(AND(G94&lt;&gt;"",H94&gt;0,I94&lt;&gt;"",J94&lt;&gt;0,K94&lt;&gt;0),COUNT($B$11:B93)+1,"")</f>
        <v/>
      </c>
      <c r="C94" s="34"/>
      <c r="D94" s="91"/>
      <c r="E94" s="47"/>
      <c r="F94" s="68"/>
      <c r="G94" s="41"/>
      <c r="H94" s="114"/>
      <c r="I94" s="47"/>
      <c r="J94" s="114"/>
      <c r="K94" s="106" t="str">
        <f t="shared" si="1"/>
        <v/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 t="str">
        <f>IF(AND(G95&lt;&gt;"",H95&gt;0,I95&lt;&gt;"",J95&lt;&gt;0,K95&lt;&gt;0),COUNT($B$11:B94)+1,"")</f>
        <v/>
      </c>
      <c r="C95" s="34"/>
      <c r="D95" s="91"/>
      <c r="E95" s="47"/>
      <c r="F95" s="68"/>
      <c r="G95" s="41"/>
      <c r="H95" s="114"/>
      <c r="I95" s="47"/>
      <c r="J95" s="114"/>
      <c r="K95" s="106" t="str">
        <f t="shared" si="1"/>
        <v/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 t="str">
        <f>IF(AND(G96&lt;&gt;"",H96&gt;0,I96&lt;&gt;"",J96&lt;&gt;0,K96&lt;&gt;0),COUNT($B$11:B95)+1,"")</f>
        <v/>
      </c>
      <c r="C96" s="34"/>
      <c r="D96" s="91"/>
      <c r="E96" s="47"/>
      <c r="F96" s="68"/>
      <c r="G96" s="41"/>
      <c r="H96" s="114"/>
      <c r="I96" s="47"/>
      <c r="J96" s="114"/>
      <c r="K96" s="106" t="str">
        <f t="shared" si="1"/>
        <v/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 t="str">
        <f>IF(AND(G97&lt;&gt;"",H97&gt;0,I97&lt;&gt;"",J97&lt;&gt;0,K97&lt;&gt;0),COUNT($B$11:B96)+1,"")</f>
        <v/>
      </c>
      <c r="C97" s="34"/>
      <c r="D97" s="91"/>
      <c r="E97" s="47"/>
      <c r="F97" s="68"/>
      <c r="G97" s="41"/>
      <c r="H97" s="114"/>
      <c r="I97" s="47"/>
      <c r="J97" s="114"/>
      <c r="K97" s="106" t="str">
        <f t="shared" si="1"/>
        <v/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 t="str">
        <f>IF(AND(G98&lt;&gt;"",H98&gt;0,I98&lt;&gt;"",J98&lt;&gt;0,K98&lt;&gt;0),COUNT($B$11:B97)+1,"")</f>
        <v/>
      </c>
      <c r="C98" s="34"/>
      <c r="D98" s="91"/>
      <c r="E98" s="47"/>
      <c r="F98" s="68"/>
      <c r="G98" s="41"/>
      <c r="H98" s="114"/>
      <c r="I98" s="47"/>
      <c r="J98" s="114"/>
      <c r="K98" s="106" t="str">
        <f t="shared" si="1"/>
        <v/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 t="str">
        <f>IF(AND(G99&lt;&gt;"",H99&gt;0,I99&lt;&gt;"",J99&lt;&gt;0,K99&lt;&gt;0),COUNT($B$11:B98)+1,"")</f>
        <v/>
      </c>
      <c r="C99" s="34"/>
      <c r="D99" s="91"/>
      <c r="E99" s="47"/>
      <c r="F99" s="68"/>
      <c r="G99" s="41"/>
      <c r="H99" s="114"/>
      <c r="I99" s="47"/>
      <c r="J99" s="114"/>
      <c r="K99" s="106" t="str">
        <f t="shared" si="1"/>
        <v/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 t="str">
        <f>IF(AND(G100&lt;&gt;"",H100&gt;0,I100&lt;&gt;"",J100&lt;&gt;0,K100&lt;&gt;0),COUNT($B$11:B99)+1,"")</f>
        <v/>
      </c>
      <c r="C100" s="34"/>
      <c r="D100" s="91"/>
      <c r="E100" s="47"/>
      <c r="F100" s="68"/>
      <c r="G100" s="41"/>
      <c r="H100" s="114"/>
      <c r="I100" s="47"/>
      <c r="J100" s="114"/>
      <c r="K100" s="106" t="str">
        <f t="shared" si="1"/>
        <v/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 t="str">
        <f>IF(AND(G101&lt;&gt;"",H101&gt;0,I101&lt;&gt;"",J101&lt;&gt;0,K101&lt;&gt;0),COUNT($B$11:B100)+1,"")</f>
        <v/>
      </c>
      <c r="C101" s="34"/>
      <c r="D101" s="91"/>
      <c r="E101" s="47"/>
      <c r="F101" s="68"/>
      <c r="G101" s="41"/>
      <c r="H101" s="114"/>
      <c r="I101" s="47"/>
      <c r="J101" s="114"/>
      <c r="K101" s="106" t="str">
        <f t="shared" si="1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 t="str">
        <f>IF(AND(G102&lt;&gt;"",H102&gt;0,I102&lt;&gt;"",J102&lt;&gt;0,K102&lt;&gt;0),COUNT($B$11:B101)+1,"")</f>
        <v/>
      </c>
      <c r="C102" s="34"/>
      <c r="D102" s="91"/>
      <c r="E102" s="47"/>
      <c r="F102" s="68"/>
      <c r="G102" s="41"/>
      <c r="H102" s="114"/>
      <c r="I102" s="47"/>
      <c r="J102" s="114"/>
      <c r="K102" s="106" t="str">
        <f t="shared" si="1"/>
        <v/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 t="str">
        <f>IF(AND(G103&lt;&gt;"",H103&gt;0,I103&lt;&gt;"",J103&lt;&gt;0,K103&lt;&gt;0),COUNT($B$11:B102)+1,"")</f>
        <v/>
      </c>
      <c r="C103" s="34"/>
      <c r="D103" s="91"/>
      <c r="E103" s="47"/>
      <c r="F103" s="68"/>
      <c r="G103" s="41"/>
      <c r="H103" s="114"/>
      <c r="I103" s="47"/>
      <c r="J103" s="114"/>
      <c r="K103" s="106" t="str">
        <f t="shared" si="1"/>
        <v/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 t="str">
        <f>IF(AND(G104&lt;&gt;"",H104&gt;0,I104&lt;&gt;"",J104&lt;&gt;0,K104&lt;&gt;0),COUNT($B$11:B103)+1,"")</f>
        <v/>
      </c>
      <c r="C104" s="34"/>
      <c r="D104" s="91"/>
      <c r="E104" s="47"/>
      <c r="F104" s="68"/>
      <c r="G104" s="41"/>
      <c r="H104" s="114"/>
      <c r="I104" s="47"/>
      <c r="J104" s="114"/>
      <c r="K104" s="106" t="str">
        <f t="shared" si="1"/>
        <v/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 t="str">
        <f>IF(AND(G105&lt;&gt;"",H105&gt;0,I105&lt;&gt;"",J105&lt;&gt;0,K105&lt;&gt;0),COUNT($B$11:B104)+1,"")</f>
        <v/>
      </c>
      <c r="C105" s="34"/>
      <c r="D105" s="91"/>
      <c r="E105" s="47"/>
      <c r="F105" s="68"/>
      <c r="G105" s="41"/>
      <c r="H105" s="114"/>
      <c r="I105" s="47"/>
      <c r="J105" s="114"/>
      <c r="K105" s="106" t="str">
        <f t="shared" si="1"/>
        <v/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 t="str">
        <f>IF(AND(G106&lt;&gt;"",H106&gt;0,I106&lt;&gt;"",J106&lt;&gt;0,K106&lt;&gt;0),COUNT($B$11:B105)+1,"")</f>
        <v/>
      </c>
      <c r="C106" s="34"/>
      <c r="D106" s="91"/>
      <c r="E106" s="47"/>
      <c r="F106" s="68"/>
      <c r="G106" s="41"/>
      <c r="H106" s="114"/>
      <c r="I106" s="47"/>
      <c r="J106" s="114"/>
      <c r="K106" s="106" t="str">
        <f t="shared" si="1"/>
        <v/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 t="str">
        <f>IF(AND(G107&lt;&gt;"",H107&gt;0,I107&lt;&gt;"",J107&lt;&gt;0,K107&lt;&gt;0),COUNT($B$11:B106)+1,"")</f>
        <v/>
      </c>
      <c r="C107" s="34"/>
      <c r="D107" s="91"/>
      <c r="E107" s="47"/>
      <c r="F107" s="68"/>
      <c r="G107" s="41"/>
      <c r="H107" s="114"/>
      <c r="I107" s="47"/>
      <c r="J107" s="114"/>
      <c r="K107" s="106" t="str">
        <f t="shared" si="1"/>
        <v/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base!$N$2:$N$35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base!$N$2:$N$36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base!$I$2:$I$126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base!$I$2:$I$126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9"/>
  <sheetViews>
    <sheetView workbookViewId="0">
      <selection activeCell="L23" sqref="L23"/>
    </sheetView>
  </sheetViews>
  <sheetFormatPr defaultRowHeight="15" x14ac:dyDescent="0.25"/>
  <cols>
    <col min="1" max="1" width="9" style="67" customWidth="1"/>
    <col min="2" max="2" width="10.5703125" style="67" customWidth="1"/>
    <col min="3" max="3" width="9.140625" style="67" customWidth="1"/>
    <col min="4" max="4" width="93.28515625" style="43" customWidth="1"/>
    <col min="5" max="5" width="16.42578125" style="48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86" t="s">
        <v>3679</v>
      </c>
      <c r="B1" s="187"/>
      <c r="C1" s="187"/>
      <c r="D1" s="187"/>
      <c r="E1" s="187"/>
      <c r="F1" s="187"/>
      <c r="G1" s="187"/>
      <c r="H1" s="188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92" t="str">
        <f>IF(Identificação!B2=0,"",Identificação!B2)</f>
        <v>Concorrência Lei 14.133/21 Presencial</v>
      </c>
      <c r="D2" s="192"/>
      <c r="E2" s="28" t="s">
        <v>151</v>
      </c>
      <c r="F2" s="29">
        <f>IF(Identificação!E2=0,"",Identificação!E2)</f>
        <v>22</v>
      </c>
      <c r="G2" s="28" t="s">
        <v>152</v>
      </c>
      <c r="H2" s="30">
        <f>IF(Identificação!G2=0,"",Identificação!G2)</f>
        <v>2024</v>
      </c>
      <c r="I2" s="103"/>
      <c r="J2" s="103"/>
      <c r="K2" s="2"/>
    </row>
    <row r="3" spans="1:12" s="27" customFormat="1" ht="30.75" customHeight="1" thickBot="1" x14ac:dyDescent="0.3">
      <c r="A3" s="167" t="s">
        <v>153</v>
      </c>
      <c r="B3" s="168"/>
      <c r="C3" s="169" t="str">
        <f>IF(Identificação!B3=0,"",Identificação!B3)</f>
        <v>PAVIMENTAÇÃO ASFÁLTICA MORRO DO CÉU DE 1+500 À 0+0,80m (TRECHO 02)</v>
      </c>
      <c r="D3" s="169"/>
      <c r="E3" s="169"/>
      <c r="F3" s="169"/>
      <c r="G3" s="169"/>
      <c r="H3" s="170"/>
      <c r="I3" s="103"/>
      <c r="J3" s="103"/>
    </row>
    <row r="4" spans="1:12" s="27" customFormat="1" ht="15.75" thickBot="1" x14ac:dyDescent="0.3">
      <c r="A4" s="18" t="s">
        <v>3791</v>
      </c>
      <c r="B4" s="26"/>
      <c r="C4" s="158"/>
      <c r="D4" s="158"/>
      <c r="E4" s="158"/>
      <c r="F4" s="158"/>
      <c r="G4" s="22" t="s">
        <v>3753</v>
      </c>
      <c r="H4" s="79"/>
      <c r="I4" s="103"/>
      <c r="J4" s="103"/>
    </row>
    <row r="5" spans="1:12" s="27" customFormat="1" ht="15.75" thickBot="1" x14ac:dyDescent="0.3">
      <c r="A5" s="15" t="s">
        <v>169</v>
      </c>
      <c r="B5" s="22"/>
      <c r="C5" s="193" t="str">
        <f>IF(Identificação!B5=0,"",Identificação!B5)</f>
        <v>Obras e Serviços de Engenharia</v>
      </c>
      <c r="D5" s="194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90">
        <f>SUMIFS(H12:H39953,B12:B39953,"&gt;0",H12:H39953,"&lt;&gt;0")</f>
        <v>0</v>
      </c>
      <c r="D6" s="191"/>
      <c r="E6" s="5"/>
      <c r="F6" s="5"/>
      <c r="G6" s="6"/>
      <c r="I6" s="103"/>
      <c r="J6" s="103"/>
    </row>
    <row r="7" spans="1:12" s="27" customFormat="1" x14ac:dyDescent="0.25">
      <c r="A7" s="89" t="s">
        <v>3821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3942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78" t="s">
        <v>3754</v>
      </c>
      <c r="B10" s="178" t="s">
        <v>3755</v>
      </c>
      <c r="C10" s="178" t="s">
        <v>3677</v>
      </c>
      <c r="D10" s="180" t="s">
        <v>3756</v>
      </c>
      <c r="E10" s="195" t="s">
        <v>171</v>
      </c>
      <c r="F10" s="196"/>
      <c r="G10" s="196"/>
      <c r="H10" s="196"/>
      <c r="I10" s="196"/>
      <c r="J10" s="196"/>
      <c r="K10" s="196"/>
    </row>
    <row r="11" spans="1:12" customFormat="1" ht="45" x14ac:dyDescent="0.25">
      <c r="A11" s="179"/>
      <c r="B11" s="179"/>
      <c r="C11" s="179"/>
      <c r="D11" s="181"/>
      <c r="E11" s="53" t="s">
        <v>3757</v>
      </c>
      <c r="F11" s="23" t="s">
        <v>3758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 t="str">
        <f>IF('Orçamento-base'!A12&gt;0,'Orçamento-base'!A12,"")</f>
        <v/>
      </c>
      <c r="B12" s="111" t="str">
        <f>'Orçamento-base'!B12</f>
        <v/>
      </c>
      <c r="C12" s="147">
        <f>IF('Orçamento-base'!C12&gt;0,'Orçamento-base'!C12,"")</f>
        <v>1</v>
      </c>
      <c r="D12" s="54" t="str">
        <f>IF('Orçamento-base'!G12&gt;0,'Orçamento-base'!G12,"")</f>
        <v>TERRAPLENAGEM</v>
      </c>
      <c r="E12" s="116" t="str">
        <f>IF('Orçamento-base'!H12&gt;0,'Orçamento-base'!H12,"")</f>
        <v/>
      </c>
      <c r="F12" s="145" t="str">
        <f>IF('Orçamento-base'!I12&gt;0,'Orçamento-base'!I12,"")</f>
        <v/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ht="30" x14ac:dyDescent="0.25">
      <c r="A13" s="66" t="str">
        <f>IF('Orçamento-base'!A13&gt;0,'Orçamento-base'!A13,"")</f>
        <v/>
      </c>
      <c r="B13" s="148">
        <f>'Orçamento-base'!B13</f>
        <v>1</v>
      </c>
      <c r="C13" s="147" t="str">
        <f>IF('Orçamento-base'!C13&gt;0,'Orçamento-base'!C13,"")</f>
        <v>1.1</v>
      </c>
      <c r="D13" s="141" t="str">
        <f>IF('Orçamento-base'!G13&gt;0,'Orçamento-base'!G13,"")</f>
        <v>Escavação, carga e transporte de material de 1ª categoria - DMT de 200 a 400 m - caminhÃO de serviço em revestimento primário - com escavadeira e caminhão basculante de 14 m³</v>
      </c>
      <c r="E13" s="143">
        <f>IF('Orçamento-base'!H13&gt;0,'Orçamento-base'!H13,"")</f>
        <v>1627.8</v>
      </c>
      <c r="F13" s="145" t="str">
        <f>IF('Orçamento-base'!I13&gt;0,'Orçamento-base'!I13,"")</f>
        <v>m3</v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  <row r="14" spans="1:12" x14ac:dyDescent="0.25">
      <c r="A14" s="111" t="str">
        <f>IF('Orçamento-base'!A14&gt;0,'Orçamento-base'!A14,"")</f>
        <v/>
      </c>
      <c r="B14" s="148">
        <f>'Orçamento-base'!B14</f>
        <v>2</v>
      </c>
      <c r="C14" s="148" t="str">
        <f>IF('Orçamento-base'!C14&gt;0,'Orçamento-base'!C14,"")</f>
        <v>1.2</v>
      </c>
      <c r="D14" s="142" t="str">
        <f>IF('Orçamento-base'!G14&gt;0,'Orçamento-base'!G14,"")</f>
        <v>Transporte material excedente para bota-fora DMT = 2km</v>
      </c>
      <c r="E14" s="144">
        <f>IF('Orçamento-base'!H14&gt;0,'Orçamento-base'!H14,"")</f>
        <v>1237.2</v>
      </c>
      <c r="F14" s="146" t="str">
        <f>IF('Orçamento-base'!I14&gt;0,'Orçamento-base'!I14,"")</f>
        <v>txkm</v>
      </c>
      <c r="G14" s="114"/>
      <c r="H14" s="106" t="str">
        <f t="shared" ref="H14:H41" si="0">IFERROR(IF(E14*G14&lt;&gt;0,ROUND(ROUND(E14,4)*ROUND(G14,4),2),""),"")</f>
        <v/>
      </c>
      <c r="I14" s="98"/>
      <c r="J14" s="98"/>
      <c r="K14" s="46"/>
    </row>
    <row r="15" spans="1:12" x14ac:dyDescent="0.25">
      <c r="A15" s="111" t="str">
        <f>IF('Orçamento-base'!A15&gt;0,'Orçamento-base'!A15,"")</f>
        <v/>
      </c>
      <c r="B15" s="148">
        <f>'Orçamento-base'!B15</f>
        <v>3</v>
      </c>
      <c r="C15" s="148" t="str">
        <f>IF('Orçamento-base'!C15&gt;0,'Orçamento-base'!C15,"")</f>
        <v>1.3</v>
      </c>
      <c r="D15" s="142" t="str">
        <f>IF('Orçamento-base'!G15&gt;0,'Orçamento-base'!G15,"")</f>
        <v>Espalhamento material em bota-fora com recomposição da área</v>
      </c>
      <c r="E15" s="144">
        <f>IF('Orçamento-base'!H15&gt;0,'Orçamento-base'!H15,"")</f>
        <v>412</v>
      </c>
      <c r="F15" s="146" t="str">
        <f>IF('Orçamento-base'!I15&gt;0,'Orçamento-base'!I15,"")</f>
        <v>m3</v>
      </c>
      <c r="G15" s="114"/>
      <c r="H15" s="106" t="str">
        <f t="shared" si="0"/>
        <v/>
      </c>
      <c r="I15" s="98"/>
      <c r="J15" s="98"/>
      <c r="K15" s="46"/>
    </row>
    <row r="16" spans="1:12" x14ac:dyDescent="0.25">
      <c r="A16" s="111" t="str">
        <f>IF('Orçamento-base'!A16&gt;0,'Orçamento-base'!A16,"")</f>
        <v/>
      </c>
      <c r="B16" s="148">
        <f>'Orçamento-base'!B16</f>
        <v>4</v>
      </c>
      <c r="C16" s="148" t="str">
        <f>IF('Orçamento-base'!C16&gt;0,'Orçamento-base'!C16,"")</f>
        <v>1.4</v>
      </c>
      <c r="D16" s="142" t="str">
        <f>IF('Orçamento-base'!G16&gt;0,'Orçamento-base'!G16,"")</f>
        <v>Compactação de aterros a 100% do Proctor Normal</v>
      </c>
      <c r="E16" s="144">
        <f>IF('Orçamento-base'!H16&gt;0,'Orçamento-base'!H16,"")</f>
        <v>400</v>
      </c>
      <c r="F16" s="146" t="str">
        <f>IF('Orçamento-base'!I16&gt;0,'Orçamento-base'!I16,"")</f>
        <v>m3</v>
      </c>
      <c r="G16" s="114"/>
      <c r="H16" s="106" t="str">
        <f t="shared" si="0"/>
        <v/>
      </c>
      <c r="I16" s="98"/>
      <c r="J16" s="98"/>
      <c r="K16" s="46"/>
    </row>
    <row r="17" spans="1:11" x14ac:dyDescent="0.25">
      <c r="A17" s="111" t="str">
        <f>IF('Orçamento-base'!A17&gt;0,'Orçamento-base'!A17,"")</f>
        <v/>
      </c>
      <c r="B17" s="148" t="str">
        <f>'Orçamento-base'!B17</f>
        <v/>
      </c>
      <c r="C17" s="148">
        <f>IF('Orçamento-base'!C17&gt;0,'Orçamento-base'!C17,"")</f>
        <v>2</v>
      </c>
      <c r="D17" s="106" t="str">
        <f>IF('Orçamento-base'!G17&gt;0,'Orçamento-base'!G17,"")</f>
        <v>PAVIMENTAÇÃO ASFÁLTICA</v>
      </c>
      <c r="E17" s="144" t="str">
        <f>IF('Orçamento-base'!H17&gt;0,'Orçamento-base'!H17,"")</f>
        <v/>
      </c>
      <c r="F17" s="146" t="str">
        <f>IF('Orçamento-base'!I17&gt;0,'Orçamento-base'!I17,"")</f>
        <v/>
      </c>
      <c r="G17" s="114"/>
      <c r="H17" s="106" t="str">
        <f t="shared" si="0"/>
        <v/>
      </c>
      <c r="I17" s="98"/>
      <c r="J17" s="98"/>
      <c r="K17" s="46"/>
    </row>
    <row r="18" spans="1:11" x14ac:dyDescent="0.25">
      <c r="A18" s="111" t="str">
        <f>IF('Orçamento-base'!A18&gt;0,'Orçamento-base'!A18,"")</f>
        <v/>
      </c>
      <c r="B18" s="148">
        <f>'Orçamento-base'!B18</f>
        <v>5</v>
      </c>
      <c r="C18" s="148" t="str">
        <f>IF('Orçamento-base'!C18&gt;0,'Orçamento-base'!C18,"")</f>
        <v>2.1</v>
      </c>
      <c r="D18" s="106" t="str">
        <f>IF('Orçamento-base'!G18&gt;0,'Orçamento-base'!G18,"")</f>
        <v>Regularização do subleito</v>
      </c>
      <c r="E18" s="144">
        <f>IF('Orçamento-base'!H18&gt;0,'Orçamento-base'!H18,"")</f>
        <v>2709</v>
      </c>
      <c r="F18" s="146" t="str">
        <f>IF('Orçamento-base'!I18&gt;0,'Orçamento-base'!I18,"")</f>
        <v>m2</v>
      </c>
      <c r="G18" s="114"/>
      <c r="H18" s="106" t="str">
        <f t="shared" si="0"/>
        <v/>
      </c>
      <c r="I18" s="98"/>
      <c r="J18" s="98"/>
      <c r="K18" s="46"/>
    </row>
    <row r="19" spans="1:11" x14ac:dyDescent="0.25">
      <c r="A19" s="111" t="str">
        <f>IF('Orçamento-base'!A19&gt;0,'Orçamento-base'!A19,"")</f>
        <v/>
      </c>
      <c r="B19" s="148">
        <f>'Orçamento-base'!B19</f>
        <v>6</v>
      </c>
      <c r="C19" s="148" t="str">
        <f>IF('Orçamento-base'!C19&gt;0,'Orçamento-base'!C19,"")</f>
        <v>2.2</v>
      </c>
      <c r="D19" s="106" t="str">
        <f>IF('Orçamento-base'!G19&gt;0,'Orçamento-base'!G19,"")</f>
        <v>Base ou sub-base de macadame seco com brita comercial</v>
      </c>
      <c r="E19" s="144">
        <f>IF('Orçamento-base'!H19&gt;0,'Orçamento-base'!H19,"")</f>
        <v>756</v>
      </c>
      <c r="F19" s="146" t="str">
        <f>IF('Orçamento-base'!I19&gt;0,'Orçamento-base'!I19,"")</f>
        <v>m3</v>
      </c>
      <c r="G19" s="114"/>
      <c r="H19" s="106" t="str">
        <f t="shared" si="0"/>
        <v/>
      </c>
      <c r="I19" s="98"/>
      <c r="J19" s="98"/>
      <c r="K19" s="46"/>
    </row>
    <row r="20" spans="1:11" x14ac:dyDescent="0.25">
      <c r="A20" s="111" t="str">
        <f>IF('Orçamento-base'!A20&gt;0,'Orçamento-base'!A20,"")</f>
        <v/>
      </c>
      <c r="B20" s="148">
        <f>'Orçamento-base'!B20</f>
        <v>7</v>
      </c>
      <c r="C20" s="148" t="str">
        <f>IF('Orçamento-base'!C20&gt;0,'Orçamento-base'!C20,"")</f>
        <v>2.3</v>
      </c>
      <c r="D20" s="106" t="str">
        <f>IF('Orçamento-base'!G20&gt;0,'Orçamento-base'!G20,"")</f>
        <v>Transporte macadame seco - rodovia pavimentada (35 Km)</v>
      </c>
      <c r="E20" s="144">
        <f>IF('Orçamento-base'!H20&gt;0,'Orçamento-base'!H20,"")</f>
        <v>63503.999999999993</v>
      </c>
      <c r="F20" s="146" t="str">
        <f>IF('Orçamento-base'!I20&gt;0,'Orçamento-base'!I20,"")</f>
        <v>txkm</v>
      </c>
      <c r="G20" s="114"/>
      <c r="H20" s="106" t="str">
        <f t="shared" si="0"/>
        <v/>
      </c>
      <c r="I20" s="98"/>
      <c r="J20" s="98"/>
      <c r="K20" s="46"/>
    </row>
    <row r="21" spans="1:11" x14ac:dyDescent="0.25">
      <c r="A21" s="111" t="str">
        <f>IF('Orçamento-base'!A21&gt;0,'Orçamento-base'!A21,"")</f>
        <v/>
      </c>
      <c r="B21" s="148">
        <f>'Orçamento-base'!B21</f>
        <v>8</v>
      </c>
      <c r="C21" s="148" t="str">
        <f>IF('Orçamento-base'!C21&gt;0,'Orçamento-base'!C21,"")</f>
        <v>2.4</v>
      </c>
      <c r="D21" s="106" t="str">
        <f>IF('Orçamento-base'!G21&gt;0,'Orçamento-base'!G21,"")</f>
        <v>Base ou sub-base de brita graduada com brita comercial</v>
      </c>
      <c r="E21" s="144">
        <f>IF('Orçamento-base'!H21&gt;0,'Orçamento-base'!H21,"")</f>
        <v>378</v>
      </c>
      <c r="F21" s="146" t="str">
        <f>IF('Orçamento-base'!I21&gt;0,'Orçamento-base'!I21,"")</f>
        <v>m3</v>
      </c>
      <c r="G21" s="114"/>
      <c r="H21" s="106" t="str">
        <f t="shared" si="0"/>
        <v/>
      </c>
      <c r="I21" s="98"/>
      <c r="J21" s="98"/>
      <c r="K21" s="46"/>
    </row>
    <row r="22" spans="1:11" x14ac:dyDescent="0.25">
      <c r="A22" s="111" t="str">
        <f>IF('Orçamento-base'!A22&gt;0,'Orçamento-base'!A22,"")</f>
        <v/>
      </c>
      <c r="B22" s="148">
        <f>'Orçamento-base'!B22</f>
        <v>9</v>
      </c>
      <c r="C22" s="148" t="str">
        <f>IF('Orçamento-base'!C22&gt;0,'Orçamento-base'!C22,"")</f>
        <v>2.5</v>
      </c>
      <c r="D22" s="106" t="str">
        <f>IF('Orçamento-base'!G22&gt;0,'Orçamento-base'!G22,"")</f>
        <v>Transporte brita graduada - rodovia pavimentada  (35Km)</v>
      </c>
      <c r="E22" s="144">
        <f>IF('Orçamento-base'!H22&gt;0,'Orçamento-base'!H22,"")</f>
        <v>31751.999999999996</v>
      </c>
      <c r="F22" s="146" t="str">
        <f>IF('Orçamento-base'!I22&gt;0,'Orçamento-base'!I22,"")</f>
        <v>txkm</v>
      </c>
      <c r="G22" s="114"/>
      <c r="H22" s="106" t="str">
        <f t="shared" si="0"/>
        <v/>
      </c>
      <c r="I22" s="98"/>
      <c r="J22" s="98"/>
      <c r="K22" s="46"/>
    </row>
    <row r="23" spans="1:11" x14ac:dyDescent="0.25">
      <c r="A23" s="111" t="str">
        <f>IF('Orçamento-base'!A23&gt;0,'Orçamento-base'!A23,"")</f>
        <v/>
      </c>
      <c r="B23" s="148">
        <f>'Orçamento-base'!B23</f>
        <v>10</v>
      </c>
      <c r="C23" s="148" t="str">
        <f>IF('Orçamento-base'!C23&gt;0,'Orçamento-base'!C23,"")</f>
        <v>2.6</v>
      </c>
      <c r="D23" s="106" t="str">
        <f>IF('Orçamento-base'!G23&gt;0,'Orçamento-base'!G23,"")</f>
        <v>Imprimação com asfalto diluído</v>
      </c>
      <c r="E23" s="144">
        <f>IF('Orçamento-base'!H23&gt;0,'Orçamento-base'!H23,"")</f>
        <v>2520</v>
      </c>
      <c r="F23" s="146" t="str">
        <f>IF('Orçamento-base'!I23&gt;0,'Orçamento-base'!I23,"")</f>
        <v>m2</v>
      </c>
      <c r="G23" s="114"/>
      <c r="H23" s="106" t="str">
        <f t="shared" si="0"/>
        <v/>
      </c>
      <c r="I23" s="98"/>
      <c r="J23" s="98"/>
      <c r="K23" s="46"/>
    </row>
    <row r="24" spans="1:11" x14ac:dyDescent="0.25">
      <c r="A24" s="111" t="str">
        <f>IF('Orçamento-base'!A24&gt;0,'Orçamento-base'!A24,"")</f>
        <v/>
      </c>
      <c r="B24" s="148">
        <f>'Orçamento-base'!B24</f>
        <v>11</v>
      </c>
      <c r="C24" s="148" t="str">
        <f>IF('Orçamento-base'!C24&gt;0,'Orçamento-base'!C24,"")</f>
        <v>2.7</v>
      </c>
      <c r="D24" s="106" t="str">
        <f>IF('Orçamento-base'!G24&gt;0,'Orçamento-base'!G24,"")</f>
        <v>Asfalto diluído de petróleo - CM-30</v>
      </c>
      <c r="E24" s="144">
        <f>IF('Orçamento-base'!H24&gt;0,'Orçamento-base'!H24,"")</f>
        <v>3.02</v>
      </c>
      <c r="F24" s="146" t="str">
        <f>IF('Orçamento-base'!I24&gt;0,'Orçamento-base'!I24,"")</f>
        <v>t</v>
      </c>
      <c r="G24" s="114"/>
      <c r="H24" s="106" t="str">
        <f t="shared" si="0"/>
        <v/>
      </c>
      <c r="I24" s="98"/>
      <c r="J24" s="98"/>
      <c r="K24" s="46"/>
    </row>
    <row r="25" spans="1:11" x14ac:dyDescent="0.25">
      <c r="A25" s="111" t="str">
        <f>IF('Orçamento-base'!A25&gt;0,'Orçamento-base'!A25,"")</f>
        <v/>
      </c>
      <c r="B25" s="148">
        <f>'Orçamento-base'!B25</f>
        <v>12</v>
      </c>
      <c r="C25" s="148" t="str">
        <f>IF('Orçamento-base'!C25&gt;0,'Orçamento-base'!C25,"")</f>
        <v>2.8</v>
      </c>
      <c r="D25" s="106" t="str">
        <f>IF('Orçamento-base'!G25&gt;0,'Orçamento-base'!G25,"")</f>
        <v>Pintura de ligação</v>
      </c>
      <c r="E25" s="144">
        <f>IF('Orçamento-base'!H25&gt;0,'Orçamento-base'!H25,"")</f>
        <v>2520</v>
      </c>
      <c r="F25" s="146" t="str">
        <f>IF('Orçamento-base'!I25&gt;0,'Orçamento-base'!I25,"")</f>
        <v>m2</v>
      </c>
      <c r="G25" s="114"/>
      <c r="H25" s="106" t="str">
        <f t="shared" si="0"/>
        <v/>
      </c>
      <c r="I25" s="98"/>
      <c r="J25" s="98"/>
      <c r="K25" s="46"/>
    </row>
    <row r="26" spans="1:11" ht="30" x14ac:dyDescent="0.25">
      <c r="A26" s="111" t="str">
        <f>IF('Orçamento-base'!A26&gt;0,'Orçamento-base'!A26,"")</f>
        <v/>
      </c>
      <c r="B26" s="148">
        <f>'Orçamento-base'!B26</f>
        <v>13</v>
      </c>
      <c r="C26" s="148" t="str">
        <f>IF('Orçamento-base'!C26&gt;0,'Orçamento-base'!C26,"")</f>
        <v>2.9</v>
      </c>
      <c r="D26" s="142" t="str">
        <f>IF('Orçamento-base'!G26&gt;0,'Orçamento-base'!G26,"")</f>
        <v>Transporte de material betuminoso com caminhão tanque distribuidor - Rodovia pavimentada (41 km)</v>
      </c>
      <c r="E26" s="144">
        <f>IF('Orçamento-base'!H26&gt;0,'Orçamento-base'!H26,"")</f>
        <v>123.82000000000001</v>
      </c>
      <c r="F26" s="146" t="str">
        <f>IF('Orçamento-base'!I26&gt;0,'Orçamento-base'!I26,"")</f>
        <v>txkm</v>
      </c>
      <c r="G26" s="114"/>
      <c r="H26" s="106" t="str">
        <f t="shared" si="0"/>
        <v/>
      </c>
      <c r="I26" s="98"/>
      <c r="J26" s="98"/>
      <c r="K26" s="46"/>
    </row>
    <row r="27" spans="1:11" x14ac:dyDescent="0.25">
      <c r="A27" s="111" t="str">
        <f>IF('Orçamento-base'!A27&gt;0,'Orçamento-base'!A27,"")</f>
        <v/>
      </c>
      <c r="B27" s="148">
        <f>'Orçamento-base'!B27</f>
        <v>14</v>
      </c>
      <c r="C27" s="148" t="str">
        <f>IF('Orçamento-base'!C27&gt;0,'Orçamento-base'!C27,"")</f>
        <v>2.10</v>
      </c>
      <c r="D27" s="106" t="str">
        <f>IF('Orçamento-base'!G27&gt;0,'Orçamento-base'!G27,"")</f>
        <v>Emulsão asfáltica - RR-2C</v>
      </c>
      <c r="E27" s="144">
        <f>IF('Orçamento-base'!H27&gt;0,'Orçamento-base'!H27,"")</f>
        <v>1.1299999999999999</v>
      </c>
      <c r="F27" s="146" t="str">
        <f>IF('Orçamento-base'!I27&gt;0,'Orçamento-base'!I27,"")</f>
        <v>t</v>
      </c>
      <c r="G27" s="114"/>
      <c r="H27" s="106" t="str">
        <f t="shared" si="0"/>
        <v/>
      </c>
      <c r="I27" s="98"/>
      <c r="J27" s="98"/>
      <c r="K27" s="46"/>
    </row>
    <row r="28" spans="1:11" x14ac:dyDescent="0.25">
      <c r="A28" s="111" t="str">
        <f>IF('Orçamento-base'!A28&gt;0,'Orçamento-base'!A28,"")</f>
        <v/>
      </c>
      <c r="B28" s="148">
        <f>'Orçamento-base'!B28</f>
        <v>15</v>
      </c>
      <c r="C28" s="148" t="str">
        <f>IF('Orçamento-base'!C28&gt;0,'Orçamento-base'!C28,"")</f>
        <v>2.11</v>
      </c>
      <c r="D28" s="142" t="str">
        <f>IF('Orçamento-base'!G28&gt;0,'Orçamento-base'!G28,"")</f>
        <v>Concreto asfáltico - faixa C - areia e brita comerciais</v>
      </c>
      <c r="E28" s="144">
        <f>IF('Orçamento-base'!H28&gt;0,'Orçamento-base'!H28,"")</f>
        <v>289.79999999999995</v>
      </c>
      <c r="F28" s="146" t="str">
        <f>IF('Orçamento-base'!I28&gt;0,'Orçamento-base'!I28,"")</f>
        <v>t</v>
      </c>
      <c r="G28" s="114"/>
      <c r="H28" s="106" t="str">
        <f t="shared" si="0"/>
        <v/>
      </c>
      <c r="I28" s="98"/>
      <c r="J28" s="98"/>
      <c r="K28" s="46"/>
    </row>
    <row r="29" spans="1:11" ht="30" x14ac:dyDescent="0.25">
      <c r="A29" s="111" t="str">
        <f>IF('Orçamento-base'!A29&gt;0,'Orçamento-base'!A29,"")</f>
        <v/>
      </c>
      <c r="B29" s="148">
        <f>'Orçamento-base'!B29</f>
        <v>16</v>
      </c>
      <c r="C29" s="148" t="str">
        <f>IF('Orçamento-base'!C29&gt;0,'Orçamento-base'!C29,"")</f>
        <v>2.12</v>
      </c>
      <c r="D29" s="142" t="str">
        <f>IF('Orçamento-base'!G29&gt;0,'Orçamento-base'!G29,"")</f>
        <v>Transporte de material betuminoso com caminhão tanque distribuidor - Rodovia pavimentada (41 km)</v>
      </c>
      <c r="E29" s="144">
        <f>IF('Orçamento-base'!H29&gt;0,'Orçamento-base'!H29,"")</f>
        <v>46.33</v>
      </c>
      <c r="F29" s="146" t="str">
        <f>IF('Orçamento-base'!I29&gt;0,'Orçamento-base'!I29,"")</f>
        <v>txkm</v>
      </c>
      <c r="G29" s="114"/>
      <c r="H29" s="106" t="str">
        <f t="shared" si="0"/>
        <v/>
      </c>
      <c r="I29" s="98"/>
      <c r="J29" s="98"/>
      <c r="K29" s="46"/>
    </row>
    <row r="30" spans="1:11" x14ac:dyDescent="0.25">
      <c r="A30" s="111" t="str">
        <f>IF('Orçamento-base'!A30&gt;0,'Orçamento-base'!A30,"")</f>
        <v/>
      </c>
      <c r="B30" s="148">
        <f>'Orçamento-base'!B30</f>
        <v>17</v>
      </c>
      <c r="C30" s="148" t="str">
        <f>IF('Orçamento-base'!C30&gt;0,'Orçamento-base'!C30,"")</f>
        <v>2.13</v>
      </c>
      <c r="D30" s="106" t="str">
        <f>IF('Orçamento-base'!G30&gt;0,'Orçamento-base'!G30,"")</f>
        <v>Cimento asfáltico de petróleo - CAP 50/70</v>
      </c>
      <c r="E30" s="144">
        <f>IF('Orçamento-base'!H30&gt;0,'Orçamento-base'!H30,"")</f>
        <v>18.690000000000001</v>
      </c>
      <c r="F30" s="146" t="str">
        <f>IF('Orçamento-base'!I30&gt;0,'Orçamento-base'!I30,"")</f>
        <v>t</v>
      </c>
      <c r="G30" s="114"/>
      <c r="H30" s="106" t="str">
        <f t="shared" si="0"/>
        <v/>
      </c>
      <c r="I30" s="98"/>
      <c r="J30" s="98"/>
      <c r="K30" s="46"/>
    </row>
    <row r="31" spans="1:11" x14ac:dyDescent="0.25">
      <c r="A31" s="111" t="str">
        <f>IF('Orçamento-base'!A31&gt;0,'Orçamento-base'!A31,"")</f>
        <v/>
      </c>
      <c r="B31" s="148">
        <f>'Orçamento-base'!B31</f>
        <v>18</v>
      </c>
      <c r="C31" s="148" t="str">
        <f>IF('Orçamento-base'!C31&gt;0,'Orçamento-base'!C31,"")</f>
        <v>2.14</v>
      </c>
      <c r="D31" s="106" t="str">
        <f>IF('Orçamento-base'!G31&gt;0,'Orçamento-base'!G31,"")</f>
        <v>Transporte de material betuminoso com caminhão tanque distribuidor - Rodovia pavimentada (41 km)</v>
      </c>
      <c r="E31" s="144">
        <f>IF('Orçamento-base'!H31&gt;0,'Orçamento-base'!H31,"")</f>
        <v>766.29000000000008</v>
      </c>
      <c r="F31" s="146" t="str">
        <f>IF('Orçamento-base'!I31&gt;0,'Orçamento-base'!I31,"")</f>
        <v>txkm</v>
      </c>
      <c r="G31" s="114"/>
      <c r="H31" s="106" t="str">
        <f t="shared" si="0"/>
        <v/>
      </c>
      <c r="I31" s="98"/>
      <c r="J31" s="98"/>
      <c r="K31" s="46"/>
    </row>
    <row r="32" spans="1:11" x14ac:dyDescent="0.25">
      <c r="A32" s="111" t="str">
        <f>IF('Orçamento-base'!A32&gt;0,'Orçamento-base'!A32,"")</f>
        <v/>
      </c>
      <c r="B32" s="148">
        <f>'Orçamento-base'!B32</f>
        <v>19</v>
      </c>
      <c r="C32" s="148" t="str">
        <f>IF('Orçamento-base'!C32&gt;0,'Orçamento-base'!C32,"")</f>
        <v>2.15</v>
      </c>
      <c r="D32" s="142" t="str">
        <f>IF('Orçamento-base'!G32&gt;0,'Orçamento-base'!G32,"")</f>
        <v>Transporte massa asfáltica - rodovia pavimentada  (41 Km)</v>
      </c>
      <c r="E32" s="144">
        <f>IF('Orçamento-base'!H32&gt;0,'Orçamento-base'!H32,"")</f>
        <v>11881.799999999997</v>
      </c>
      <c r="F32" s="146" t="str">
        <f>IF('Orçamento-base'!I32&gt;0,'Orçamento-base'!I32,"")</f>
        <v>txkm</v>
      </c>
      <c r="G32" s="114"/>
      <c r="H32" s="106" t="str">
        <f t="shared" si="0"/>
        <v/>
      </c>
      <c r="I32" s="98"/>
      <c r="J32" s="98"/>
      <c r="K32" s="46"/>
    </row>
    <row r="33" spans="1:11" x14ac:dyDescent="0.25">
      <c r="A33" s="111" t="str">
        <f>IF('Orçamento-base'!A33&gt;0,'Orçamento-base'!A33,"")</f>
        <v/>
      </c>
      <c r="B33" s="148" t="str">
        <f>'Orçamento-base'!B33</f>
        <v/>
      </c>
      <c r="C33" s="148">
        <f>IF('Orçamento-base'!C33&gt;0,'Orçamento-base'!C33,"")</f>
        <v>3</v>
      </c>
      <c r="D33" s="106" t="str">
        <f>IF('Orçamento-base'!G33&gt;0,'Orçamento-base'!G33,"")</f>
        <v>DRENAGEM PLUVIAL</v>
      </c>
      <c r="E33" s="144" t="str">
        <f>IF('Orçamento-base'!H33&gt;0,'Orçamento-base'!H33,"")</f>
        <v/>
      </c>
      <c r="F33" s="146" t="str">
        <f>IF('Orçamento-base'!I33&gt;0,'Orçamento-base'!I33,"")</f>
        <v/>
      </c>
      <c r="G33" s="114"/>
      <c r="H33" s="106" t="str">
        <f t="shared" si="0"/>
        <v/>
      </c>
      <c r="I33" s="98"/>
      <c r="J33" s="98"/>
      <c r="K33" s="46"/>
    </row>
    <row r="34" spans="1:11" x14ac:dyDescent="0.25">
      <c r="A34" s="111" t="str">
        <f>IF('Orçamento-base'!A34&gt;0,'Orçamento-base'!A34,"")</f>
        <v/>
      </c>
      <c r="B34" s="148">
        <f>'Orçamento-base'!B34</f>
        <v>20</v>
      </c>
      <c r="C34" s="148" t="str">
        <f>IF('Orçamento-base'!C34&gt;0,'Orçamento-base'!C34,"")</f>
        <v>3.1</v>
      </c>
      <c r="D34" s="106" t="str">
        <f>IF('Orçamento-base'!G34&gt;0,'Orçamento-base'!G34,"")</f>
        <v>Escavação mecânica de vala em material de 1ª categoria</v>
      </c>
      <c r="E34" s="144">
        <f>IF('Orçamento-base'!H34&gt;0,'Orçamento-base'!H34,"")</f>
        <v>34</v>
      </c>
      <c r="F34" s="146" t="str">
        <f>IF('Orçamento-base'!I34&gt;0,'Orçamento-base'!I34,"")</f>
        <v>m3</v>
      </c>
      <c r="G34" s="114"/>
      <c r="H34" s="106" t="str">
        <f t="shared" si="0"/>
        <v/>
      </c>
      <c r="I34" s="98"/>
      <c r="J34" s="98"/>
      <c r="K34" s="46"/>
    </row>
    <row r="35" spans="1:11" x14ac:dyDescent="0.25">
      <c r="A35" s="111" t="str">
        <f>IF('Orçamento-base'!A35&gt;0,'Orçamento-base'!A35,"")</f>
        <v/>
      </c>
      <c r="B35" s="148">
        <f>'Orçamento-base'!B35</f>
        <v>21</v>
      </c>
      <c r="C35" s="148" t="str">
        <f>IF('Orçamento-base'!C35&gt;0,'Orçamento-base'!C35,"")</f>
        <v>3.2</v>
      </c>
      <c r="D35" s="106" t="str">
        <f>IF('Orçamento-base'!G35&gt;0,'Orçamento-base'!G35,"")</f>
        <v>Reaterro e compactação com soquete vibratório</v>
      </c>
      <c r="E35" s="144">
        <f>IF('Orçamento-base'!H35&gt;0,'Orçamento-base'!H35,"")</f>
        <v>21.2</v>
      </c>
      <c r="F35" s="146" t="str">
        <f>IF('Orçamento-base'!I35&gt;0,'Orçamento-base'!I35,"")</f>
        <v>m3</v>
      </c>
      <c r="G35" s="114"/>
      <c r="H35" s="106" t="str">
        <f t="shared" si="0"/>
        <v/>
      </c>
      <c r="I35" s="98"/>
      <c r="J35" s="98"/>
      <c r="K35" s="46"/>
    </row>
    <row r="36" spans="1:11" x14ac:dyDescent="0.25">
      <c r="A36" s="111" t="str">
        <f>IF('Orçamento-base'!A36&gt;0,'Orçamento-base'!A36,"")</f>
        <v/>
      </c>
      <c r="B36" s="148">
        <f>'Orçamento-base'!B36</f>
        <v>22</v>
      </c>
      <c r="C36" s="148" t="str">
        <f>IF('Orçamento-base'!C36&gt;0,'Orçamento-base'!C36,"")</f>
        <v>3.3</v>
      </c>
      <c r="D36" s="106" t="str">
        <f>IF('Orçamento-base'!G36&gt;0,'Orçamento-base'!G36,"")</f>
        <v>Corpo de BSTC D = 0,80 m PA1 - areia, brita e pedra de mão comerciais</v>
      </c>
      <c r="E36" s="144">
        <f>IF('Orçamento-base'!H36&gt;0,'Orçamento-base'!H36,"")</f>
        <v>8</v>
      </c>
      <c r="F36" s="146" t="str">
        <f>IF('Orçamento-base'!I36&gt;0,'Orçamento-base'!I36,"")</f>
        <v>m</v>
      </c>
      <c r="G36" s="114"/>
      <c r="H36" s="106" t="str">
        <f t="shared" si="0"/>
        <v/>
      </c>
      <c r="I36" s="98"/>
      <c r="J36" s="98"/>
      <c r="K36" s="46"/>
    </row>
    <row r="37" spans="1:11" x14ac:dyDescent="0.25">
      <c r="A37" s="111" t="str">
        <f>IF('Orçamento-base'!A37&gt;0,'Orçamento-base'!A37,"")</f>
        <v/>
      </c>
      <c r="B37" s="148">
        <f>'Orçamento-base'!B37</f>
        <v>23</v>
      </c>
      <c r="C37" s="148" t="str">
        <f>IF('Orçamento-base'!C37&gt;0,'Orçamento-base'!C37,"")</f>
        <v>3.4</v>
      </c>
      <c r="D37" s="106" t="str">
        <f>IF('Orçamento-base'!G37&gt;0,'Orçamento-base'!G37,"")</f>
        <v>Boca de BSTC D = 0,80 m - esconsidade 0° - areia e brita comerciais - alas retas</v>
      </c>
      <c r="E37" s="144">
        <f>IF('Orçamento-base'!H37&gt;0,'Orçamento-base'!H37,"")</f>
        <v>2</v>
      </c>
      <c r="F37" s="146" t="str">
        <f>IF('Orçamento-base'!I37&gt;0,'Orçamento-base'!I37,"")</f>
        <v>un</v>
      </c>
      <c r="G37" s="114"/>
      <c r="H37" s="106" t="str">
        <f t="shared" si="0"/>
        <v/>
      </c>
      <c r="I37" s="98"/>
      <c r="J37" s="98"/>
      <c r="K37" s="46"/>
    </row>
    <row r="38" spans="1:11" x14ac:dyDescent="0.25">
      <c r="A38" s="111" t="str">
        <f>IF('Orçamento-base'!A38&gt;0,'Orçamento-base'!A38,"")</f>
        <v/>
      </c>
      <c r="B38" s="148">
        <f>'Orçamento-base'!B38</f>
        <v>24</v>
      </c>
      <c r="C38" s="148" t="str">
        <f>IF('Orçamento-base'!C38&gt;0,'Orçamento-base'!C38,"")</f>
        <v>3.5</v>
      </c>
      <c r="D38" s="106" t="str">
        <f>IF('Orçamento-base'!G38&gt;0,'Orçamento-base'!G38,"")</f>
        <v>Caixa coletora de talvegue - CCT 02 - areia e brita comerciais</v>
      </c>
      <c r="E38" s="144">
        <f>IF('Orçamento-base'!H38&gt;0,'Orçamento-base'!H38,"")</f>
        <v>2</v>
      </c>
      <c r="F38" s="146" t="str">
        <f>IF('Orçamento-base'!I38&gt;0,'Orçamento-base'!I38,"")</f>
        <v>un</v>
      </c>
      <c r="G38" s="114"/>
      <c r="H38" s="106" t="str">
        <f t="shared" si="0"/>
        <v/>
      </c>
      <c r="I38" s="98"/>
      <c r="J38" s="98"/>
      <c r="K38" s="46"/>
    </row>
    <row r="39" spans="1:11" x14ac:dyDescent="0.25">
      <c r="A39" s="111" t="str">
        <f>IF('Orçamento-base'!A39&gt;0,'Orçamento-base'!A39,"")</f>
        <v/>
      </c>
      <c r="B39" s="148">
        <f>'Orçamento-base'!B39</f>
        <v>25</v>
      </c>
      <c r="C39" s="148" t="str">
        <f>IF('Orçamento-base'!C39&gt;0,'Orçamento-base'!C39,"")</f>
        <v>3.6</v>
      </c>
      <c r="D39" s="106" t="str">
        <f>IF('Orçamento-base'!G39&gt;0,'Orçamento-base'!G39,"")</f>
        <v>Sarjeta trapezoidal de concreto - SZC 90-30 - escavação mecânica - areia e brita comerciais</v>
      </c>
      <c r="E39" s="144">
        <f>IF('Orçamento-base'!H39&gt;0,'Orçamento-base'!H39,"")</f>
        <v>420</v>
      </c>
      <c r="F39" s="146" t="str">
        <f>IF('Orçamento-base'!I39&gt;0,'Orçamento-base'!I39,"")</f>
        <v>m</v>
      </c>
      <c r="G39" s="114"/>
      <c r="H39" s="106" t="str">
        <f t="shared" si="0"/>
        <v/>
      </c>
      <c r="I39" s="98"/>
      <c r="J39" s="98"/>
      <c r="K39" s="46"/>
    </row>
    <row r="40" spans="1:11" x14ac:dyDescent="0.25">
      <c r="A40" s="111" t="str">
        <f>IF('Orçamento-base'!A40&gt;0,'Orçamento-base'!A40,"")</f>
        <v/>
      </c>
      <c r="B40" s="148">
        <f>'Orçamento-base'!B40</f>
        <v>26</v>
      </c>
      <c r="C40" s="148" t="str">
        <f>IF('Orçamento-base'!C40&gt;0,'Orçamento-base'!C40,"")</f>
        <v>3.7</v>
      </c>
      <c r="D40" s="106" t="str">
        <f>IF('Orçamento-base'!G40&gt;0,'Orçamento-base'!G40,"")</f>
        <v>Transposição de segmentos de sarjeta - TSS 01 - areia e brita comerciais</v>
      </c>
      <c r="E40" s="144">
        <f>IF('Orçamento-base'!H40&gt;0,'Orçamento-base'!H40,"")</f>
        <v>41.5</v>
      </c>
      <c r="F40" s="146" t="str">
        <f>IF('Orçamento-base'!I40&gt;0,'Orçamento-base'!I40,"")</f>
        <v>m</v>
      </c>
      <c r="G40" s="114"/>
      <c r="H40" s="106" t="str">
        <f t="shared" si="0"/>
        <v/>
      </c>
      <c r="I40" s="98"/>
      <c r="J40" s="98"/>
      <c r="K40" s="46"/>
    </row>
    <row r="41" spans="1:11" x14ac:dyDescent="0.25">
      <c r="A41" s="111" t="str">
        <f>IF('Orçamento-base'!A41&gt;0,'Orçamento-base'!A41,"")</f>
        <v/>
      </c>
      <c r="B41" s="148" t="str">
        <f>'Orçamento-base'!B41</f>
        <v/>
      </c>
      <c r="C41" s="148">
        <f>IF('Orçamento-base'!C41&gt;0,'Orçamento-base'!C41,"")</f>
        <v>4</v>
      </c>
      <c r="D41" s="106" t="str">
        <f>IF('Orçamento-base'!G41&gt;0,'Orçamento-base'!G41,"")</f>
        <v>SINALIZAÇÃO VIÁRIA</v>
      </c>
      <c r="E41" s="144" t="str">
        <f>IF('Orçamento-base'!H41&gt;0,'Orçamento-base'!H41,"")</f>
        <v/>
      </c>
      <c r="F41" s="146" t="str">
        <f>IF('Orçamento-base'!I41&gt;0,'Orçamento-base'!I41,"")</f>
        <v/>
      </c>
      <c r="G41" s="114"/>
      <c r="H41" s="106" t="str">
        <f t="shared" si="0"/>
        <v/>
      </c>
      <c r="I41" s="98"/>
      <c r="J41" s="98"/>
      <c r="K41" s="46"/>
    </row>
    <row r="42" spans="1:11" ht="30" x14ac:dyDescent="0.25">
      <c r="A42" s="111" t="str">
        <f>IF('Orçamento-base'!A42&gt;0,'Orçamento-base'!A42,"")</f>
        <v/>
      </c>
      <c r="B42" s="148">
        <f>'Orçamento-base'!B42</f>
        <v>27</v>
      </c>
      <c r="C42" s="148" t="str">
        <f>IF('Orçamento-base'!C42&gt;0,'Orçamento-base'!C42,"")</f>
        <v>4.1</v>
      </c>
      <c r="D42" s="142" t="str">
        <f>IF('Orçamento-base'!G42&gt;0,'Orçamento-base'!G42,"")</f>
        <v>Placa de regulamentação em aço, R1 lado 0,414 m - película retrorrefletiva tipo I + SI - fornecimento e implantação</v>
      </c>
      <c r="E42" s="144">
        <f>IF('Orçamento-base'!H42&gt;0,'Orçamento-base'!H42,"")</f>
        <v>1</v>
      </c>
      <c r="F42" s="146" t="str">
        <f>IF('Orçamento-base'!I42&gt;0,'Orçamento-base'!I42,"")</f>
        <v>un</v>
      </c>
      <c r="G42" s="114"/>
      <c r="H42" s="106" t="str">
        <f>IFERROR(IF(E42*G42&lt;&gt;0,ROUND(ROUND(E42,4)*ROUND(G42,4),2),""),"")</f>
        <v/>
      </c>
      <c r="I42" s="98"/>
      <c r="J42" s="98"/>
      <c r="K42" s="46"/>
    </row>
    <row r="43" spans="1:11" ht="30" x14ac:dyDescent="0.25">
      <c r="A43" s="111" t="str">
        <f>IF('Orçamento-base'!A43&gt;0,'Orçamento-base'!A43,"")</f>
        <v/>
      </c>
      <c r="B43" s="148">
        <f>'Orçamento-base'!B43</f>
        <v>28</v>
      </c>
      <c r="C43" s="148" t="str">
        <f>IF('Orçamento-base'!C43&gt;0,'Orçamento-base'!C43,"")</f>
        <v>4.2</v>
      </c>
      <c r="D43" s="142" t="str">
        <f>IF('Orçamento-base'!G43&gt;0,'Orçamento-base'!G43,"")</f>
        <v>Placa de advertência em aço, lado de 0,80 m - película retrorrefletiva tipo I + SI - fornecimento e implantação</v>
      </c>
      <c r="E43" s="144">
        <f>IF('Orçamento-base'!H43&gt;0,'Orçamento-base'!H43,"")</f>
        <v>3</v>
      </c>
      <c r="F43" s="146" t="str">
        <f>IF('Orçamento-base'!I43&gt;0,'Orçamento-base'!I43,"")</f>
        <v>un</v>
      </c>
      <c r="G43" s="114"/>
      <c r="H43" s="106" t="str">
        <f t="shared" ref="H43:H51" si="1">IFERROR(IF(E43*G43&lt;&gt;0,ROUND(ROUND(E43,4)*ROUND(G43,4),2),""),"")</f>
        <v/>
      </c>
      <c r="I43" s="98"/>
      <c r="J43" s="98"/>
      <c r="K43" s="46"/>
    </row>
    <row r="44" spans="1:11" ht="30" x14ac:dyDescent="0.25">
      <c r="A44" s="111" t="str">
        <f>IF('Orçamento-base'!A44&gt;0,'Orçamento-base'!A44,"")</f>
        <v/>
      </c>
      <c r="B44" s="148">
        <f>'Orçamento-base'!B44</f>
        <v>29</v>
      </c>
      <c r="C44" s="148" t="str">
        <f>IF('Orçamento-base'!C44&gt;0,'Orçamento-base'!C44,"")</f>
        <v>4.3</v>
      </c>
      <c r="D44" s="142" t="str">
        <f>IF('Orçamento-base'!G44&gt;0,'Orçamento-base'!G44,"")</f>
        <v>Suporte metálico galvanizado para placa de advertência ou regulamentação - lado ou diâmetro de 0,80 m - fornecimento e implantação</v>
      </c>
      <c r="E44" s="144">
        <f>IF('Orçamento-base'!H44&gt;0,'Orçamento-base'!H44,"")</f>
        <v>4</v>
      </c>
      <c r="F44" s="146" t="str">
        <f>IF('Orçamento-base'!I44&gt;0,'Orçamento-base'!I44,"")</f>
        <v>un</v>
      </c>
      <c r="G44" s="114"/>
      <c r="H44" s="106" t="str">
        <f t="shared" si="1"/>
        <v/>
      </c>
      <c r="I44" s="98"/>
      <c r="J44" s="98"/>
      <c r="K44" s="46"/>
    </row>
    <row r="45" spans="1:11" x14ac:dyDescent="0.25">
      <c r="A45" s="111" t="str">
        <f>IF('Orçamento-base'!A45&gt;0,'Orçamento-base'!A45,"")</f>
        <v/>
      </c>
      <c r="B45" s="148">
        <f>'Orçamento-base'!B45</f>
        <v>30</v>
      </c>
      <c r="C45" s="148" t="str">
        <f>IF('Orçamento-base'!C45&gt;0,'Orçamento-base'!C45,"")</f>
        <v>4.4</v>
      </c>
      <c r="D45" s="142" t="str">
        <f>IF('Orçamento-base'!G45&gt;0,'Orçamento-base'!G45,"")</f>
        <v>Pintura de faixa com tinta acrílica</v>
      </c>
      <c r="E45" s="144">
        <f>IF('Orçamento-base'!H45&gt;0,'Orçamento-base'!H45,"")</f>
        <v>168</v>
      </c>
      <c r="F45" s="146" t="str">
        <f>IF('Orçamento-base'!I45&gt;0,'Orçamento-base'!I45,"")</f>
        <v>m2</v>
      </c>
      <c r="G45" s="114"/>
      <c r="H45" s="106" t="str">
        <f t="shared" si="1"/>
        <v/>
      </c>
      <c r="I45" s="98"/>
      <c r="J45" s="98"/>
      <c r="K45" s="46"/>
    </row>
    <row r="46" spans="1:11" x14ac:dyDescent="0.25">
      <c r="A46" s="111" t="str">
        <f>IF('Orçamento-base'!A46&gt;0,'Orçamento-base'!A46,"")</f>
        <v/>
      </c>
      <c r="B46" s="148" t="str">
        <f>'Orçamento-base'!B46</f>
        <v/>
      </c>
      <c r="C46" s="148">
        <f>IF('Orçamento-base'!C46&gt;0,'Orçamento-base'!C46,"")</f>
        <v>5</v>
      </c>
      <c r="D46" s="142" t="str">
        <f>IF('Orçamento-base'!G46&gt;0,'Orçamento-base'!G46,"")</f>
        <v>INDIRETOS E DIVERSOS</v>
      </c>
      <c r="E46" s="144" t="str">
        <f>IF('Orçamento-base'!H46&gt;0,'Orçamento-base'!H46,"")</f>
        <v/>
      </c>
      <c r="F46" s="146" t="str">
        <f>IF('Orçamento-base'!I46&gt;0,'Orçamento-base'!I46,"")</f>
        <v/>
      </c>
      <c r="G46" s="114"/>
      <c r="H46" s="106" t="str">
        <f t="shared" si="1"/>
        <v/>
      </c>
      <c r="I46" s="98"/>
      <c r="J46" s="98"/>
      <c r="K46" s="46"/>
    </row>
    <row r="47" spans="1:11" x14ac:dyDescent="0.25">
      <c r="A47" s="111" t="str">
        <f>IF('Orçamento-base'!A47&gt;0,'Orçamento-base'!A47,"")</f>
        <v/>
      </c>
      <c r="B47" s="148">
        <f>'Orçamento-base'!B47</f>
        <v>31</v>
      </c>
      <c r="C47" s="148" t="str">
        <f>IF('Orçamento-base'!C47&gt;0,'Orçamento-base'!C47,"")</f>
        <v>5.1</v>
      </c>
      <c r="D47" s="142" t="str">
        <f>IF('Orçamento-base'!G47&gt;0,'Orçamento-base'!G47,"")</f>
        <v>Remoção de tubos de concreto com diâmetro de 0,40 m a 1,00 m em valas e bueiros</v>
      </c>
      <c r="E47" s="144">
        <f>IF('Orçamento-base'!H47&gt;0,'Orçamento-base'!H47,"")</f>
        <v>141</v>
      </c>
      <c r="F47" s="146" t="str">
        <f>IF('Orçamento-base'!I47&gt;0,'Orçamento-base'!I47,"")</f>
        <v>m</v>
      </c>
      <c r="G47" s="114"/>
      <c r="H47" s="106" t="str">
        <f t="shared" si="1"/>
        <v/>
      </c>
      <c r="I47" s="98"/>
      <c r="J47" s="98"/>
      <c r="K47" s="46"/>
    </row>
    <row r="48" spans="1:11" x14ac:dyDescent="0.25">
      <c r="A48" s="111" t="str">
        <f>IF('Orçamento-base'!A48&gt;0,'Orçamento-base'!A48,"")</f>
        <v/>
      </c>
      <c r="B48" s="148">
        <f>'Orçamento-base'!B48</f>
        <v>32</v>
      </c>
      <c r="C48" s="148" t="str">
        <f>IF('Orçamento-base'!C48&gt;0,'Orçamento-base'!C48,"")</f>
        <v>5.2</v>
      </c>
      <c r="D48" s="106" t="str">
        <f>IF('Orçamento-base'!G48&gt;0,'Orçamento-base'!G48,"")</f>
        <v>Administração de obra</v>
      </c>
      <c r="E48" s="144">
        <f>IF('Orçamento-base'!H48&gt;0,'Orçamento-base'!H48,"")</f>
        <v>4</v>
      </c>
      <c r="F48" s="146" t="str">
        <f>IF('Orçamento-base'!I48&gt;0,'Orçamento-base'!I48,"")</f>
        <v>mes</v>
      </c>
      <c r="G48" s="114"/>
      <c r="H48" s="106" t="str">
        <f t="shared" si="1"/>
        <v/>
      </c>
      <c r="I48" s="98"/>
      <c r="J48" s="98"/>
      <c r="K48" s="46"/>
    </row>
    <row r="49" spans="1:11" x14ac:dyDescent="0.25">
      <c r="A49" s="111" t="str">
        <f>IF('Orçamento-base'!A49&gt;0,'Orçamento-base'!A49,"")</f>
        <v/>
      </c>
      <c r="B49" s="148" t="str">
        <f>'Orçamento-base'!B49</f>
        <v/>
      </c>
      <c r="C49" s="148">
        <f>IF('Orçamento-base'!C49&gt;0,'Orçamento-base'!C49,"")</f>
        <v>6</v>
      </c>
      <c r="D49" s="106" t="str">
        <f>IF('Orçamento-base'!G49&gt;0,'Orçamento-base'!G49,"")</f>
        <v>SERVIÇOS INICIAIS DE OBRA</v>
      </c>
      <c r="E49" s="144" t="str">
        <f>IF('Orçamento-base'!H49&gt;0,'Orçamento-base'!H49,"")</f>
        <v/>
      </c>
      <c r="F49" s="146" t="str">
        <f>IF('Orçamento-base'!I49&gt;0,'Orçamento-base'!I49,"")</f>
        <v/>
      </c>
      <c r="G49" s="114"/>
      <c r="H49" s="106" t="str">
        <f t="shared" si="1"/>
        <v/>
      </c>
      <c r="I49" s="98"/>
      <c r="J49" s="98"/>
      <c r="K49" s="46"/>
    </row>
    <row r="50" spans="1:11" x14ac:dyDescent="0.25">
      <c r="A50" s="111" t="str">
        <f>IF('Orçamento-base'!A50&gt;0,'Orçamento-base'!A50,"")</f>
        <v/>
      </c>
      <c r="B50" s="148">
        <f>'Orçamento-base'!B50</f>
        <v>33</v>
      </c>
      <c r="C50" s="148" t="str">
        <f>IF('Orçamento-base'!C50&gt;0,'Orçamento-base'!C50,"")</f>
        <v>6.1</v>
      </c>
      <c r="D50" s="106" t="str">
        <f>IF('Orçamento-base'!G50&gt;0,'Orçamento-base'!G50,"")</f>
        <v>Placa de Obra em Chapa de Aço Galvanizada</v>
      </c>
      <c r="E50" s="144">
        <f>IF('Orçamento-base'!H50&gt;0,'Orçamento-base'!H50,"")</f>
        <v>2.88</v>
      </c>
      <c r="F50" s="146" t="str">
        <f>IF('Orçamento-base'!I50&gt;0,'Orçamento-base'!I50,"")</f>
        <v>m2</v>
      </c>
      <c r="G50" s="114"/>
      <c r="H50" s="106" t="str">
        <f t="shared" si="1"/>
        <v/>
      </c>
      <c r="I50" s="98"/>
      <c r="J50" s="98"/>
      <c r="K50" s="46"/>
    </row>
    <row r="51" spans="1:11" x14ac:dyDescent="0.25">
      <c r="A51" s="111" t="str">
        <f>IF('Orçamento-base'!A51&gt;0,'Orçamento-base'!A51,"")</f>
        <v/>
      </c>
      <c r="B51" s="148">
        <f>'Orçamento-base'!B51</f>
        <v>34</v>
      </c>
      <c r="C51" s="148" t="str">
        <f>IF('Orçamento-base'!C51&gt;0,'Orçamento-base'!C51,"")</f>
        <v>6.2</v>
      </c>
      <c r="D51" s="106" t="str">
        <f>IF('Orçamento-base'!G51&gt;0,'Orçamento-base'!G51,"")</f>
        <v>LOCAÇÃO DE PAVIMENTAÇÃO. AF_10/2018</v>
      </c>
      <c r="E51" s="144">
        <f>IF('Orçamento-base'!H51&gt;0,'Orçamento-base'!H51,"")</f>
        <v>1500</v>
      </c>
      <c r="F51" s="146" t="str">
        <f>IF('Orçamento-base'!I51&gt;0,'Orçamento-base'!I51,"")</f>
        <v>m</v>
      </c>
      <c r="G51" s="114"/>
      <c r="H51" s="106" t="str">
        <f t="shared" si="1"/>
        <v/>
      </c>
      <c r="I51" s="98"/>
      <c r="J51" s="98"/>
      <c r="K51" s="46"/>
    </row>
    <row r="52" spans="1:11" x14ac:dyDescent="0.25">
      <c r="A52" s="111" t="str">
        <f>IF('Orçamento-base'!A52&gt;0,'Orçamento-base'!A52,"")</f>
        <v/>
      </c>
      <c r="B52" s="148" t="str">
        <f>'Orçamento-base'!B52</f>
        <v/>
      </c>
      <c r="C52" s="148" t="str">
        <f>IF('Orçamento-base'!C52&gt;0,'Orçamento-base'!C52,"")</f>
        <v/>
      </c>
      <c r="D52" s="106" t="str">
        <f>IF('Orçamento-base'!G52&gt;0,'Orçamento-base'!G52,"")</f>
        <v/>
      </c>
      <c r="E52" s="140" t="str">
        <f>IF('Orçamento-base'!H52&gt;0,'Orçamento-base'!H52,"")</f>
        <v/>
      </c>
      <c r="F52" s="106" t="str">
        <f>IF('Orçamento-base'!I52&gt;0,'Orçamento-base'!I52,"")</f>
        <v/>
      </c>
      <c r="G52" s="114"/>
      <c r="H52" s="106" t="str">
        <f>IFERROR(IF(E52*G52&lt;&gt;0,ROUND(ROUND(E52,4)*ROUND(G52,4),2),""),"")</f>
        <v/>
      </c>
      <c r="I52" s="98"/>
      <c r="J52" s="98"/>
      <c r="K52" s="46"/>
    </row>
    <row r="53" spans="1:11" x14ac:dyDescent="0.25">
      <c r="A53" s="111" t="str">
        <f>IF('Orçamento-base'!A53&gt;0,'Orçamento-base'!A53,"")</f>
        <v/>
      </c>
      <c r="B53" s="148" t="str">
        <f>'Orçamento-base'!B53</f>
        <v/>
      </c>
      <c r="C53" s="148" t="str">
        <f>IF('Orçamento-base'!C53&gt;0,'Orçamento-base'!C53,"")</f>
        <v/>
      </c>
      <c r="D53" s="106" t="str">
        <f>IF('Orçamento-base'!G53&gt;0,'Orçamento-base'!G53,"")</f>
        <v/>
      </c>
      <c r="E53" s="140" t="str">
        <f>IF('Orçamento-base'!H53&gt;0,'Orçamento-base'!H53,"")</f>
        <v/>
      </c>
      <c r="F53" s="106" t="str">
        <f>IF('Orçamento-base'!I53&gt;0,'Orçamento-base'!I53,"")</f>
        <v/>
      </c>
      <c r="G53" s="114"/>
      <c r="H53" s="106" t="str">
        <f t="shared" ref="H53:H59" si="2">IFERROR(IF(E53*G53&lt;&gt;0,ROUND(ROUND(E53,4)*ROUND(G53,4),2),""),"")</f>
        <v/>
      </c>
      <c r="I53" s="98"/>
      <c r="J53" s="98"/>
      <c r="K53" s="46"/>
    </row>
    <row r="54" spans="1:11" x14ac:dyDescent="0.25">
      <c r="A54" s="111" t="str">
        <f>IF('Orçamento-base'!A54&gt;0,'Orçamento-base'!A54,"")</f>
        <v/>
      </c>
      <c r="B54" s="148" t="str">
        <f>'Orçamento-base'!B54</f>
        <v/>
      </c>
      <c r="C54" s="148" t="str">
        <f>IF('Orçamento-base'!C54&gt;0,'Orçamento-base'!C54,"")</f>
        <v/>
      </c>
      <c r="D54" s="106" t="str">
        <f>IF('Orçamento-base'!G54&gt;0,'Orçamento-base'!G54,"")</f>
        <v/>
      </c>
      <c r="E54" s="140" t="str">
        <f>IF('Orçamento-base'!H54&gt;0,'Orçamento-base'!H54,"")</f>
        <v/>
      </c>
      <c r="F54" s="106" t="str">
        <f>IF('Orçamento-base'!I54&gt;0,'Orçamento-base'!I54,"")</f>
        <v/>
      </c>
      <c r="G54" s="114"/>
      <c r="H54" s="106" t="str">
        <f t="shared" si="2"/>
        <v/>
      </c>
      <c r="I54" s="98"/>
      <c r="J54" s="98"/>
      <c r="K54" s="46"/>
    </row>
    <row r="55" spans="1:11" x14ac:dyDescent="0.25">
      <c r="A55" s="111" t="str">
        <f>IF('Orçamento-base'!A55&gt;0,'Orçamento-base'!A55,"")</f>
        <v/>
      </c>
      <c r="B55" s="148" t="str">
        <f>'Orçamento-base'!B55</f>
        <v/>
      </c>
      <c r="C55" s="148" t="str">
        <f>IF('Orçamento-base'!C55&gt;0,'Orçamento-base'!C55,"")</f>
        <v/>
      </c>
      <c r="D55" s="106" t="str">
        <f>IF('Orçamento-base'!G55&gt;0,'Orçamento-base'!G55,"")</f>
        <v/>
      </c>
      <c r="E55" s="140" t="str">
        <f>IF('Orçamento-base'!H55&gt;0,'Orçamento-base'!H55,"")</f>
        <v/>
      </c>
      <c r="F55" s="106" t="str">
        <f>IF('Orçamento-base'!I55&gt;0,'Orçamento-base'!I55,"")</f>
        <v/>
      </c>
      <c r="G55" s="114"/>
      <c r="H55" s="106" t="str">
        <f t="shared" si="2"/>
        <v/>
      </c>
      <c r="I55" s="98"/>
      <c r="J55" s="98"/>
      <c r="K55" s="46"/>
    </row>
    <row r="56" spans="1:11" x14ac:dyDescent="0.25">
      <c r="A56" s="111" t="str">
        <f>IF('Orçamento-base'!A56&gt;0,'Orçamento-base'!A56,"")</f>
        <v/>
      </c>
      <c r="B56" s="111" t="str">
        <f>'Orçamento-base'!B56</f>
        <v/>
      </c>
      <c r="C56" s="148" t="str">
        <f>IF('Orçamento-base'!C56&gt;0,'Orçamento-base'!C56,"")</f>
        <v/>
      </c>
      <c r="D56" s="106" t="str">
        <f>IF('Orçamento-base'!G56&gt;0,'Orçamento-base'!G56,"")</f>
        <v/>
      </c>
      <c r="E56" s="140" t="str">
        <f>IF('Orçamento-base'!H56&gt;0,'Orçamento-base'!H56,"")</f>
        <v/>
      </c>
      <c r="F56" s="106" t="str">
        <f>IF('Orçamento-base'!I56&gt;0,'Orçamento-base'!I56,"")</f>
        <v/>
      </c>
      <c r="G56" s="114"/>
      <c r="H56" s="106" t="str">
        <f t="shared" si="2"/>
        <v/>
      </c>
      <c r="I56" s="98"/>
      <c r="J56" s="98"/>
      <c r="K56" s="46"/>
    </row>
    <row r="57" spans="1:11" x14ac:dyDescent="0.25">
      <c r="A57" s="111" t="str">
        <f>IF('Orçamento-base'!A57&gt;0,'Orçamento-base'!A57,"")</f>
        <v/>
      </c>
      <c r="B57" s="111" t="str">
        <f>'Orçamento-base'!B57</f>
        <v/>
      </c>
      <c r="C57" s="148" t="str">
        <f>IF('Orçamento-base'!C57&gt;0,'Orçamento-base'!C57,"")</f>
        <v/>
      </c>
      <c r="D57" s="106" t="str">
        <f>IF('Orçamento-base'!G57&gt;0,'Orçamento-base'!G57,"")</f>
        <v/>
      </c>
      <c r="E57" s="140" t="str">
        <f>IF('Orçamento-base'!H57&gt;0,'Orçamento-base'!H57,"")</f>
        <v/>
      </c>
      <c r="F57" s="106" t="str">
        <f>IF('Orçamento-base'!I57&gt;0,'Orçamento-base'!I57,"")</f>
        <v/>
      </c>
      <c r="G57" s="114"/>
      <c r="H57" s="106" t="str">
        <f t="shared" si="2"/>
        <v/>
      </c>
      <c r="I57" s="98"/>
      <c r="J57" s="98"/>
      <c r="K57" s="46"/>
    </row>
    <row r="58" spans="1:11" x14ac:dyDescent="0.25">
      <c r="A58" s="111" t="str">
        <f>IF('Orçamento-base'!A58&gt;0,'Orçamento-base'!A58,"")</f>
        <v/>
      </c>
      <c r="B58" s="111" t="str">
        <f>'Orçamento-base'!B58</f>
        <v/>
      </c>
      <c r="C58" s="111" t="str">
        <f>IF('Orçamento-base'!C58&gt;0,'Orçamento-base'!C58,"")</f>
        <v/>
      </c>
      <c r="D58" s="106" t="str">
        <f>IF('Orçamento-base'!G58&gt;0,'Orçamento-base'!G58,"")</f>
        <v/>
      </c>
      <c r="E58" s="140" t="str">
        <f>IF('Orçamento-base'!H58&gt;0,'Orçamento-base'!H58,"")</f>
        <v/>
      </c>
      <c r="F58" s="106" t="str">
        <f>IF('Orçamento-base'!I58&gt;0,'Orçamento-base'!I58,"")</f>
        <v/>
      </c>
      <c r="G58" s="114"/>
      <c r="H58" s="106" t="str">
        <f t="shared" si="2"/>
        <v/>
      </c>
      <c r="I58" s="98"/>
      <c r="J58" s="98"/>
      <c r="K58" s="46"/>
    </row>
    <row r="59" spans="1:11" x14ac:dyDescent="0.25">
      <c r="A59" s="111" t="str">
        <f>IF('Orçamento-base'!A59&gt;0,'Orçamento-base'!A59,"")</f>
        <v/>
      </c>
      <c r="B59" s="111" t="str">
        <f>'Orçamento-base'!B59</f>
        <v/>
      </c>
      <c r="C59" s="111" t="str">
        <f>IF('Orçamento-base'!C59&gt;0,'Orçamento-base'!C59,"")</f>
        <v/>
      </c>
      <c r="D59" s="106" t="str">
        <f>IF('Orçamento-base'!G59&gt;0,'Orçamento-base'!G59,"")</f>
        <v/>
      </c>
      <c r="E59" s="140" t="str">
        <f>IF('Orçamento-base'!H59&gt;0,'Orçamento-base'!H59,"")</f>
        <v/>
      </c>
      <c r="F59" s="106" t="str">
        <f>IF('Orçamento-base'!I59&gt;0,'Orçamento-base'!I59,"")</f>
        <v/>
      </c>
      <c r="G59" s="114"/>
      <c r="H59" s="106" t="str">
        <f t="shared" si="2"/>
        <v/>
      </c>
      <c r="I59" s="98"/>
      <c r="J59" s="98"/>
      <c r="K59" s="46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3790</v>
      </c>
      <c r="C1" s="86" t="s">
        <v>177</v>
      </c>
      <c r="D1" s="86" t="s">
        <v>3799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3789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3789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3789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3789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3789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3810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3804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3820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3817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3818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3805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3819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3803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3811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3806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3808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3807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3809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3815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3813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3814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3812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3789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3789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3789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3789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3789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3810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3804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3820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3817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3818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3805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3819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3803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3811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3806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3808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3807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3809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3815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3813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3814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3812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3796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3797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3798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3786</v>
      </c>
      <c r="C1" s="72" t="s">
        <v>177</v>
      </c>
      <c r="D1" s="72" t="s">
        <v>3787</v>
      </c>
      <c r="E1" s="72" t="s">
        <v>3788</v>
      </c>
      <c r="F1" s="75" t="s">
        <v>169</v>
      </c>
      <c r="G1" s="72" t="s">
        <v>3790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 t="str">
        <f>IF(A2=$F$2,B2,"")</f>
        <v/>
      </c>
      <c r="F2" t="str">
        <f>IF(Identificação!$B$5=0,"",Identificação!$B$5)</f>
        <v>Obras e Serviços de Engenharia</v>
      </c>
      <c r="G2">
        <f>IFERROR(SMALL($E$2:$E$250,D2),"")</f>
        <v>7</v>
      </c>
      <c r="H2" t="str">
        <f>IFERROR(VLOOKUP(G2,base!$C$2:$D$133,2,FALSE),"")</f>
        <v>serviços de engenharia/obras: resíduos sólidos</v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8</v>
      </c>
      <c r="H3" t="str">
        <f>IFERROR(VLOOKUP(G3,base!$C$2:$D$133,2,FALSE),"")</f>
        <v>serviços de engenharia/obras: edificações</v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>
        <f t="shared" si="1"/>
        <v>9</v>
      </c>
      <c r="H4" t="str">
        <f>IFERROR(VLOOKUP(G4,base!$C$2:$D$133,2,FALSE),"")</f>
        <v>serviços de engenharia/obras: rodovias, ferrovias e aeroportos</v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>
        <f t="shared" si="1"/>
        <v>10</v>
      </c>
      <c r="H5" t="str">
        <f>IFERROR(VLOOKUP(G5,base!$C$2:$D$133,2,FALSE),"")</f>
        <v>serviços de engenharia/obras: obras-de-arte-especiais</v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>
        <f t="shared" si="0"/>
        <v>7</v>
      </c>
      <c r="G6">
        <f t="shared" si="1"/>
        <v>11</v>
      </c>
      <c r="H6" t="str">
        <f>IFERROR(VLOOKUP(G6,base!$C$2:$D$133,2,FALSE),"")</f>
        <v>serviços de engenharia/obras: urbanização</v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>
        <f t="shared" si="0"/>
        <v>8</v>
      </c>
      <c r="G7">
        <f t="shared" si="1"/>
        <v>12</v>
      </c>
      <c r="H7" t="str">
        <f>IFERROR(VLOOKUP(G7,base!$C$2:$D$133,2,FALSE),"")</f>
        <v>serviços de engenharia/obras: infraestrutura de energia</v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>
        <f t="shared" si="0"/>
        <v>9</v>
      </c>
      <c r="G8">
        <f t="shared" si="1"/>
        <v>13</v>
      </c>
      <c r="H8" t="str">
        <f>IFERROR(VLOOKUP(G8,base!$C$2:$D$133,2,FALSE),"")</f>
        <v>serviços de engenharia/obras: saneamento</v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>
        <f t="shared" si="0"/>
        <v>10</v>
      </c>
      <c r="G9">
        <f t="shared" si="1"/>
        <v>14</v>
      </c>
      <c r="H9" t="str">
        <f>IFERROR(VLOOKUP(G9,base!$C$2:$D$133,2,FALSE),"")</f>
        <v>serviços de engenharia/obras: obras portuárias, marítimas e fluviais</v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>
        <f t="shared" si="0"/>
        <v>11</v>
      </c>
      <c r="G10">
        <f t="shared" si="1"/>
        <v>15</v>
      </c>
      <c r="H10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>
        <f t="shared" si="0"/>
        <v>12</v>
      </c>
      <c r="G11">
        <f t="shared" si="1"/>
        <v>16</v>
      </c>
      <c r="H1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>
        <f t="shared" si="0"/>
        <v>13</v>
      </c>
      <c r="G12">
        <f t="shared" si="1"/>
        <v>17</v>
      </c>
      <c r="H12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>
        <f t="shared" si="0"/>
        <v>14</v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>
        <f t="shared" si="0"/>
        <v>15</v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>
        <f t="shared" si="0"/>
        <v>16</v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>
        <f t="shared" si="0"/>
        <v>17</v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3789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3789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1" workbookViewId="0">
      <selection activeCell="K118" sqref="K118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3816</v>
      </c>
      <c r="F1" s="82" t="s">
        <v>178</v>
      </c>
      <c r="I1" s="109" t="s">
        <v>3746</v>
      </c>
      <c r="J1" s="109" t="s">
        <v>3745</v>
      </c>
      <c r="K1" s="82" t="s">
        <v>1</v>
      </c>
      <c r="L1" s="82" t="s">
        <v>169</v>
      </c>
      <c r="M1" s="82" t="s">
        <v>3688</v>
      </c>
      <c r="N1" s="82" t="s">
        <v>3778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3848</v>
      </c>
      <c r="J2" s="11" t="s">
        <v>3849</v>
      </c>
      <c r="K2" t="s">
        <v>3943</v>
      </c>
      <c r="L2" t="s">
        <v>3682</v>
      </c>
      <c r="M2" t="s">
        <v>3689</v>
      </c>
      <c r="N2" t="s">
        <v>3994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3825</v>
      </c>
      <c r="J3" s="11" t="s">
        <v>3824</v>
      </c>
      <c r="K3" t="s">
        <v>2</v>
      </c>
      <c r="L3" t="s">
        <v>3683</v>
      </c>
      <c r="M3" t="s">
        <v>3691</v>
      </c>
      <c r="N3" t="s">
        <v>3985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3894</v>
      </c>
      <c r="J4" s="11" t="s">
        <v>3894</v>
      </c>
      <c r="K4" s="84" t="s">
        <v>3931</v>
      </c>
      <c r="L4" t="s">
        <v>3684</v>
      </c>
      <c r="M4" t="s">
        <v>3690</v>
      </c>
      <c r="N4" t="s">
        <v>3982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3827</v>
      </c>
      <c r="J5" s="11" t="s">
        <v>3826</v>
      </c>
      <c r="K5" t="s">
        <v>3</v>
      </c>
      <c r="L5" t="s">
        <v>3686</v>
      </c>
      <c r="M5" t="s">
        <v>3692</v>
      </c>
      <c r="N5" t="s">
        <v>4007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3895</v>
      </c>
      <c r="J6" s="11" t="s">
        <v>3896</v>
      </c>
      <c r="K6" t="s">
        <v>4002</v>
      </c>
      <c r="L6" t="s">
        <v>3685</v>
      </c>
      <c r="N6" t="s">
        <v>3995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3704</v>
      </c>
      <c r="J7" s="11" t="s">
        <v>3705</v>
      </c>
      <c r="K7" t="s">
        <v>4003</v>
      </c>
      <c r="L7" t="s">
        <v>3680</v>
      </c>
      <c r="N7" t="s">
        <v>3983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3831</v>
      </c>
      <c r="J8" s="11" t="s">
        <v>3830</v>
      </c>
      <c r="K8" t="s">
        <v>8</v>
      </c>
      <c r="L8" t="s">
        <v>170</v>
      </c>
      <c r="N8" t="s">
        <v>4008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" t="s">
        <v>3822</v>
      </c>
      <c r="J9" s="11" t="s">
        <v>3823</v>
      </c>
      <c r="K9" t="s">
        <v>4</v>
      </c>
      <c r="L9" t="s">
        <v>3681</v>
      </c>
      <c r="N9" t="s">
        <v>3996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3" t="s">
        <v>3897</v>
      </c>
      <c r="J10" s="11" t="s">
        <v>3898</v>
      </c>
      <c r="K10" t="s">
        <v>3980</v>
      </c>
      <c r="L10" t="s">
        <v>3687</v>
      </c>
      <c r="N10" t="s">
        <v>3930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3834</v>
      </c>
      <c r="J11" s="11" t="s">
        <v>3835</v>
      </c>
      <c r="K11" t="s">
        <v>3981</v>
      </c>
      <c r="N11" t="s">
        <v>4010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3833</v>
      </c>
      <c r="J12" s="11" t="s">
        <v>3832</v>
      </c>
      <c r="K12" t="s">
        <v>3959</v>
      </c>
      <c r="N12" t="s">
        <v>3800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3838</v>
      </c>
      <c r="J13" s="11" t="s">
        <v>3836</v>
      </c>
      <c r="K13" t="s">
        <v>3960</v>
      </c>
      <c r="N13" t="s">
        <v>4011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3938</v>
      </c>
      <c r="J14" s="11" t="s">
        <v>3939</v>
      </c>
      <c r="K14" t="s">
        <v>5</v>
      </c>
      <c r="N14" t="s">
        <v>3801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3828</v>
      </c>
      <c r="J15" s="11" t="s">
        <v>3829</v>
      </c>
      <c r="K15" t="s">
        <v>6</v>
      </c>
      <c r="N15" t="s">
        <v>3777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3706</v>
      </c>
      <c r="J16" s="11" t="s">
        <v>3707</v>
      </c>
      <c r="K16" t="s">
        <v>4004</v>
      </c>
      <c r="N16" t="s">
        <v>3802</v>
      </c>
    </row>
    <row r="17" spans="3:14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3899</v>
      </c>
      <c r="J17" s="11" t="s">
        <v>3900</v>
      </c>
      <c r="K17" t="s">
        <v>4005</v>
      </c>
      <c r="N17" t="s">
        <v>4009</v>
      </c>
    </row>
    <row r="18" spans="3:14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3843</v>
      </c>
      <c r="J18" s="11" t="s">
        <v>3844</v>
      </c>
      <c r="K18" t="s">
        <v>4006</v>
      </c>
      <c r="N18" t="s">
        <v>3795</v>
      </c>
    </row>
    <row r="19" spans="3:14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3840</v>
      </c>
      <c r="J19" s="11" t="s">
        <v>3840</v>
      </c>
      <c r="K19" t="s">
        <v>3962</v>
      </c>
      <c r="N19" t="s">
        <v>3779</v>
      </c>
    </row>
    <row r="20" spans="3:14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3846</v>
      </c>
      <c r="J20" s="11" t="s">
        <v>3845</v>
      </c>
      <c r="K20" t="s">
        <v>3961</v>
      </c>
      <c r="N20" t="s">
        <v>4012</v>
      </c>
    </row>
    <row r="21" spans="3:14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3934</v>
      </c>
      <c r="J21" s="11" t="s">
        <v>3936</v>
      </c>
      <c r="K21" t="s">
        <v>9</v>
      </c>
      <c r="N21" t="s">
        <v>3997</v>
      </c>
    </row>
    <row r="22" spans="3:14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3935</v>
      </c>
      <c r="J22" s="11" t="s">
        <v>3937</v>
      </c>
      <c r="K22" t="s">
        <v>7</v>
      </c>
      <c r="N22" t="s">
        <v>3998</v>
      </c>
    </row>
    <row r="23" spans="3:14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3944</v>
      </c>
      <c r="J23" s="11" t="s">
        <v>3945</v>
      </c>
      <c r="N23" t="s">
        <v>3792</v>
      </c>
    </row>
    <row r="24" spans="3:14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3710</v>
      </c>
      <c r="J24" s="11" t="s">
        <v>3711</v>
      </c>
      <c r="N24" t="s">
        <v>3781</v>
      </c>
    </row>
    <row r="25" spans="3:14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3839</v>
      </c>
      <c r="J25" s="11" t="s">
        <v>3837</v>
      </c>
      <c r="N25" t="s">
        <v>3993</v>
      </c>
    </row>
    <row r="26" spans="3:14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3903</v>
      </c>
      <c r="J26" s="11" t="s">
        <v>3904</v>
      </c>
      <c r="N26" t="s">
        <v>3999</v>
      </c>
    </row>
    <row r="27" spans="3:14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3891</v>
      </c>
      <c r="J27" s="11" t="s">
        <v>3892</v>
      </c>
      <c r="N27" t="s">
        <v>3793</v>
      </c>
    </row>
    <row r="28" spans="3:14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3901</v>
      </c>
      <c r="J28" s="11" t="s">
        <v>3902</v>
      </c>
      <c r="N28" t="s">
        <v>4000</v>
      </c>
    </row>
    <row r="29" spans="3:14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3708</v>
      </c>
      <c r="J29" s="11" t="s">
        <v>3709</v>
      </c>
      <c r="N29" t="s">
        <v>4021</v>
      </c>
    </row>
    <row r="30" spans="3:14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3958</v>
      </c>
      <c r="J30" s="11" t="s">
        <v>3957</v>
      </c>
      <c r="N30" t="s">
        <v>3780</v>
      </c>
    </row>
    <row r="31" spans="3:14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3841</v>
      </c>
      <c r="J31" s="11" t="s">
        <v>3842</v>
      </c>
      <c r="N31" t="s">
        <v>3776</v>
      </c>
    </row>
    <row r="32" spans="3:14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3702</v>
      </c>
      <c r="J32" s="11" t="s">
        <v>18</v>
      </c>
      <c r="N32" t="s">
        <v>4001</v>
      </c>
    </row>
    <row r="33" spans="3:14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3712</v>
      </c>
      <c r="J33" s="11" t="s">
        <v>3712</v>
      </c>
      <c r="N33" t="s">
        <v>3775</v>
      </c>
    </row>
    <row r="34" spans="3:14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3847</v>
      </c>
      <c r="J34" s="11" t="s">
        <v>3847</v>
      </c>
      <c r="N34" t="s">
        <v>3984</v>
      </c>
    </row>
    <row r="35" spans="3:14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3713</v>
      </c>
      <c r="J35" s="11" t="s">
        <v>3714</v>
      </c>
      <c r="N35" t="s">
        <v>3794</v>
      </c>
    </row>
    <row r="36" spans="3:14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3782</v>
      </c>
      <c r="J36" s="11" t="s">
        <v>3783</v>
      </c>
    </row>
    <row r="37" spans="3:14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3967</v>
      </c>
      <c r="J37" s="11" t="s">
        <v>3968</v>
      </c>
    </row>
    <row r="38" spans="3:14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3715</v>
      </c>
      <c r="J38" s="11" t="s">
        <v>3716</v>
      </c>
    </row>
    <row r="39" spans="3:14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3717</v>
      </c>
      <c r="J39" s="11" t="s">
        <v>3718</v>
      </c>
    </row>
    <row r="40" spans="3:14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3905</v>
      </c>
      <c r="J40" s="11" t="s">
        <v>3906</v>
      </c>
    </row>
    <row r="41" spans="3:14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3907</v>
      </c>
      <c r="J41" s="11" t="s">
        <v>3908</v>
      </c>
    </row>
    <row r="42" spans="3:14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" t="s">
        <v>3719</v>
      </c>
      <c r="J42" s="11" t="s">
        <v>3720</v>
      </c>
    </row>
    <row r="43" spans="3:14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3854</v>
      </c>
      <c r="J43" s="11" t="s">
        <v>3854</v>
      </c>
    </row>
    <row r="44" spans="3:14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4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3" t="s">
        <v>3851</v>
      </c>
      <c r="J45" s="11" t="s">
        <v>3850</v>
      </c>
    </row>
    <row r="46" spans="3:14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3721</v>
      </c>
      <c r="J46" s="11" t="s">
        <v>3722</v>
      </c>
    </row>
    <row r="47" spans="3:14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3946</v>
      </c>
      <c r="J47" s="11" t="s">
        <v>3947</v>
      </c>
    </row>
    <row r="48" spans="3:14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3974</v>
      </c>
      <c r="J48" s="11" t="s">
        <v>3975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" t="s">
        <v>3698</v>
      </c>
      <c r="J49" s="11" t="s">
        <v>14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3723</v>
      </c>
      <c r="J50" s="11" t="s">
        <v>3724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4022</v>
      </c>
      <c r="J51" s="11" t="s">
        <v>4023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3" t="s">
        <v>3879</v>
      </c>
      <c r="J52" s="11" t="s">
        <v>3880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3725</v>
      </c>
      <c r="J53" s="11" t="s">
        <v>3726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3774</v>
      </c>
      <c r="J54" s="11" t="s">
        <v>3771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3883</v>
      </c>
      <c r="J55" s="11" t="s">
        <v>3884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3940</v>
      </c>
      <c r="J56" s="11" t="s">
        <v>3941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3700</v>
      </c>
      <c r="J57" s="11" t="s">
        <v>16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3796</v>
      </c>
      <c r="G58" s="84" t="s">
        <v>1912</v>
      </c>
      <c r="H58" s="84"/>
      <c r="I58" s="11" t="s">
        <v>4013</v>
      </c>
      <c r="J58" s="11" t="s">
        <v>4014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3727</v>
      </c>
      <c r="J59" s="11" t="s">
        <v>3727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3767</v>
      </c>
      <c r="J60" s="11" t="s">
        <v>3768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3769</v>
      </c>
      <c r="J61" s="11" t="s">
        <v>3770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" t="s">
        <v>3909</v>
      </c>
      <c r="J62" s="11" t="s">
        <v>3910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3728</v>
      </c>
      <c r="J63" s="11" t="s">
        <v>3729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3991</v>
      </c>
      <c r="J64" s="11" t="s">
        <v>3992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3697</v>
      </c>
      <c r="J65" s="11" t="s">
        <v>13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3911</v>
      </c>
      <c r="J66" s="11" t="s">
        <v>3912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3" t="s">
        <v>3893</v>
      </c>
      <c r="J67" s="11" t="s">
        <v>3855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3730</v>
      </c>
      <c r="J68" s="11" t="s">
        <v>3731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4015</v>
      </c>
      <c r="J69" s="11" t="s">
        <v>4016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3694</v>
      </c>
      <c r="J70" s="11" t="s">
        <v>10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3695</v>
      </c>
      <c r="J71" s="11" t="s">
        <v>11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3976</v>
      </c>
      <c r="J72" s="11" t="s">
        <v>3977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" t="s">
        <v>4017</v>
      </c>
      <c r="J73" s="11" t="s">
        <v>4018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" t="s">
        <v>3696</v>
      </c>
      <c r="J74" s="11" t="s">
        <v>12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" t="s">
        <v>3765</v>
      </c>
      <c r="J75" s="11" t="s">
        <v>3969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3913</v>
      </c>
      <c r="J76" s="11" t="s">
        <v>3914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3972</v>
      </c>
      <c r="J77" s="11" t="s">
        <v>3973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3887</v>
      </c>
      <c r="J78" s="11" t="s">
        <v>3888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3766</v>
      </c>
      <c r="J79" s="11" t="s">
        <v>3732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3948</v>
      </c>
      <c r="J80" s="11" t="s">
        <v>3949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3733</v>
      </c>
      <c r="J81" s="11" t="s">
        <v>3734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3858</v>
      </c>
      <c r="J82" s="11" t="s">
        <v>3859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3856</v>
      </c>
      <c r="J83" s="11" t="s">
        <v>3857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3" t="s">
        <v>3860</v>
      </c>
      <c r="J84" s="11" t="s">
        <v>3861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3986</v>
      </c>
      <c r="J85" s="11" t="s">
        <v>3987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3970</v>
      </c>
      <c r="J86" s="11" t="s">
        <v>3971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3889</v>
      </c>
      <c r="J87" s="11" t="s">
        <v>3890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3703</v>
      </c>
      <c r="J88" s="11" t="s">
        <v>19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3735</v>
      </c>
      <c r="J89" s="11" t="s">
        <v>3735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" t="s">
        <v>3978</v>
      </c>
      <c r="J90" s="11" t="s">
        <v>3979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3784</v>
      </c>
      <c r="J91" s="11" t="s">
        <v>3736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" t="s">
        <v>3989</v>
      </c>
      <c r="J92" s="11" t="s">
        <v>3990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" t="s">
        <v>3915</v>
      </c>
      <c r="J93" s="11" t="s">
        <v>3916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" t="s">
        <v>3917</v>
      </c>
      <c r="J94" s="11" t="s">
        <v>3918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3919</v>
      </c>
      <c r="J95" s="11" t="s">
        <v>3920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3" t="s">
        <v>3862</v>
      </c>
      <c r="J96" s="11" t="s">
        <v>3863</v>
      </c>
    </row>
    <row r="97" spans="3:10" x14ac:dyDescent="0.25">
      <c r="C97" s="83">
        <v>736</v>
      </c>
      <c r="D97" s="83" t="s">
        <v>3789</v>
      </c>
      <c r="E97" s="83">
        <v>6</v>
      </c>
      <c r="F97" s="83" t="s">
        <v>280</v>
      </c>
      <c r="G97" s="84" t="s">
        <v>1951</v>
      </c>
      <c r="H97" s="84"/>
      <c r="I97" s="11" t="s">
        <v>3885</v>
      </c>
      <c r="J97" s="11" t="s">
        <v>3886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3864</v>
      </c>
      <c r="J98" s="11" t="s">
        <v>3865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" t="s">
        <v>3737</v>
      </c>
      <c r="J99" s="11" t="s">
        <v>3738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" t="s">
        <v>3921</v>
      </c>
      <c r="J100" s="11" t="s">
        <v>3922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" t="s">
        <v>3950</v>
      </c>
      <c r="J101" s="11" t="s">
        <v>3951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" t="s">
        <v>3739</v>
      </c>
      <c r="J102" s="11" t="s">
        <v>3740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3866</v>
      </c>
      <c r="J103" s="11" t="s">
        <v>3923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" t="s">
        <v>3772</v>
      </c>
      <c r="J104" s="11" t="s">
        <v>3773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3867</v>
      </c>
      <c r="J105" s="11" t="s">
        <v>3868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3" t="s">
        <v>3954</v>
      </c>
      <c r="J106" s="11" t="s">
        <v>3955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3" t="s">
        <v>3869</v>
      </c>
      <c r="J107" s="11" t="s">
        <v>3870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3" t="s">
        <v>3871</v>
      </c>
      <c r="J108" s="11" t="s">
        <v>3924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3699</v>
      </c>
      <c r="J109" s="11" t="s">
        <v>15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3741</v>
      </c>
      <c r="J110" s="11" t="s">
        <v>3742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3878</v>
      </c>
      <c r="J111" s="11" t="s">
        <v>3877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" t="s">
        <v>4024</v>
      </c>
      <c r="J112" s="11" t="s">
        <v>4025</v>
      </c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 s="113" t="s">
        <v>3876</v>
      </c>
      <c r="J113" s="11" t="s">
        <v>3876</v>
      </c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 s="113" t="s">
        <v>3925</v>
      </c>
      <c r="J114" s="11" t="s">
        <v>3926</v>
      </c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 s="113" t="s">
        <v>3927</v>
      </c>
      <c r="J115" s="11" t="s">
        <v>3928</v>
      </c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 s="113" t="s">
        <v>3952</v>
      </c>
      <c r="J116" s="11" t="s">
        <v>3953</v>
      </c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 s="113" t="s">
        <v>3963</v>
      </c>
      <c r="J117" s="11" t="s">
        <v>3964</v>
      </c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 s="113" t="s">
        <v>3872</v>
      </c>
      <c r="J118" s="11" t="s">
        <v>3873</v>
      </c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 s="113" t="s">
        <v>3874</v>
      </c>
      <c r="J119" s="11" t="s">
        <v>3875</v>
      </c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 s="11" t="s">
        <v>3693</v>
      </c>
      <c r="J120" s="11" t="s">
        <v>3748</v>
      </c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 s="11" t="s">
        <v>3701</v>
      </c>
      <c r="J121" s="11" t="s">
        <v>17</v>
      </c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  <c r="I122" s="11" t="s">
        <v>3988</v>
      </c>
      <c r="J122" s="11" t="s">
        <v>3929</v>
      </c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  <c r="I123" s="11" t="s">
        <v>4019</v>
      </c>
      <c r="J123" s="11" t="s">
        <v>4020</v>
      </c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  <c r="I124" s="11" t="s">
        <v>3965</v>
      </c>
      <c r="J124" s="11" t="s">
        <v>3966</v>
      </c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  <c r="I125" s="11" t="s">
        <v>3743</v>
      </c>
      <c r="J125" s="11" t="s">
        <v>3744</v>
      </c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  <c r="I126" s="113" t="s">
        <v>3881</v>
      </c>
      <c r="J126" s="11" t="s">
        <v>3882</v>
      </c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  <c r="I127"/>
      <c r="J127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  <c r="I128"/>
      <c r="J128"/>
    </row>
    <row r="129" spans="3:10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  <c r="I129"/>
      <c r="J129"/>
    </row>
    <row r="130" spans="3:10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  <c r="I130"/>
      <c r="J130"/>
    </row>
    <row r="131" spans="3:10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  <c r="I131"/>
      <c r="J131"/>
    </row>
    <row r="132" spans="3:10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  <c r="I132"/>
      <c r="J132"/>
    </row>
    <row r="133" spans="3:10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  <c r="I133"/>
      <c r="J133"/>
    </row>
    <row r="134" spans="3:10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  <c r="I134"/>
      <c r="J134"/>
    </row>
    <row r="135" spans="3:10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10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10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10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10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10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10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10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10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10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3797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3798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3817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3818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3819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3820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3803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3804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3805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3806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3807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3808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3809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3810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3811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3812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3813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3814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3815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N2:N34">
    <sortCondition ref="N2:N34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2024-12-13T17:41:46Z</dcterms:modified>
</cp:coreProperties>
</file>