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160"/>
  </bookViews>
  <sheets>
    <sheet name="ORÇAMENTO" sheetId="1" r:id="rId1"/>
    <sheet name="CRONOGRAMA" sheetId="4" r:id="rId2"/>
    <sheet name="BDI" sheetId="5" r:id="rId3"/>
    <sheet name="COMPOSIÇÕES" sheetId="6" r:id="rId4"/>
  </sheets>
  <externalReferences>
    <externalReference r:id="rId5"/>
    <externalReference r:id="rId6"/>
  </externalReferences>
  <definedNames>
    <definedName name="_xlnm.Print_Area" localSheetId="2">BDI!$A$1:$H$42</definedName>
    <definedName name="_xlnm.Print_Area" localSheetId="1">CRONOGRAMA!$B$1:$J$37</definedName>
    <definedName name="_xlnm.Print_Area" localSheetId="0">ORÇAMENTO!$A$1:$J$45</definedName>
    <definedName name="_xlnm.Database">TEXT(Import.DataBase,"mm-aaaa")</definedName>
    <definedName name="CRONO.MaxParc" hidden="1">[1]CRONO!$G1048576+[1]CRONO!A1</definedName>
    <definedName name="Dados.Lista.BDI">[2]DADOS!$T$37:$X$37</definedName>
    <definedName name="DESONERACAO" hidden="1">IF(OR(Import.Desoneracao="DESONERADO",Import.Desoneracao="SIM"),"SIM","NÃO")</definedName>
    <definedName name="err">SUMIF(OFFSET(ORÇAMENTO!#REF!,1,0,ORÇAMENTO!$A1),"S",OFFSET(ORÇAMENTO!A1,1,0,ORÇAMENTO!$A1))</definedName>
    <definedName name="Excel_BuiltIn_Database" hidden="1">TEXT(Import.DataBase,"mm-aaaa")</definedName>
    <definedName name="fsfs">IF(ISNUMBER([2]PO!linhaSINAPIxls),INDEX(INDIRECT("'[Referência "&amp;_xlnm.Database&amp;".xls]Banco'!$b:$g"),[2]PO!linhaSINAPIxls,3),"")</definedName>
    <definedName name="ftesre">ROUND(ORÇAMENTO!$R1,15-13*ORÇAMENTO!#REF!)</definedName>
    <definedName name="Import.DataBase">[2]DADOS!$A$38</definedName>
    <definedName name="Import.DescLote" hidden="1">[1]DADOS!$F$17</definedName>
    <definedName name="Import.Desoneracao" hidden="1">OFFSET([1]DADOS!$G$18,0,-1)</definedName>
    <definedName name="Import.RespOrçamento" hidden="1">[1]DADOS!$F$22:$F$24</definedName>
    <definedName name="Import.TipoArredondamento" hidden="1">[1]DADOS!$F$31</definedName>
    <definedName name="ORÇAMENTO.CustoUnitario" hidden="1">ROUND(#REF!,15-13*#REF!)</definedName>
    <definedName name="ORÇAMENTO.PrecoUnitarioLicitado" hidden="1">#REF!</definedName>
    <definedName name="PO.CustoUnitario">ROUND(ORÇAMENTO!$P1,15-13*ORÇAMENTO!#REF!)</definedName>
    <definedName name="PO.PrecoUnitario">ROUND(ORÇAMENTO!$R1,15-13*ORÇAMENTO!#REF!)</definedName>
    <definedName name="PO.Quantidade">ROUND(ORÇAMENTO!$O1,15-13*ORÇAMENTO!$W$5)</definedName>
    <definedName name="Referencia.Descricao">IF(ISNUMBER([2]PO!linhaSINAPIxls),INDEX(INDIRECT("'[Referência "&amp;_xlnm.Database&amp;".xls]Banco'!$b:$g"),[2]PO!linhaSINAPIxls,3),"")</definedName>
    <definedName name="Referencia.Unidade">IF(ISNUMBER([2]PO!linhaSINAPIxls),INDEX(INDIRECT("'[Referência "&amp;_xlnm.Database&amp;".xls]Banco'!$b:$g"),[2]PO!linhaSINAPIxls,4),"")</definedName>
    <definedName name="rgr">ROUND(PO.Quantidade*ftesre,15-13*ORÇAMENTO!#REF!)</definedName>
    <definedName name="SomaAgrup">SUMIF(OFFSET(ORÇAMENTO!#REF!,1,0,ORÇAMENTO!$A1),"S",OFFSET(ORÇAMENTO!A1,1,0,ORÇAMENTO!$A1))</definedName>
    <definedName name="TIPOORCAMENTO" hidden="1">IF(VALUE([1]MENU!$O$3)=2,"Licitado","Proposto")</definedName>
    <definedName name="TipoOrçamento">"BASE"</definedName>
    <definedName name="trr">SUMIF(OFFSET(ORÇAMENTO!#REF!,1,0,ORÇAMENTO!$A1),"S",OFFSET(ORÇAMENTO!A1,1,0,ORÇAMENTO!$A1))</definedName>
    <definedName name="VTOTAL1">ROUND(PO.Quantidade*PO.PrecoUnitario,15-13*ORÇAMENTO!#REF!)</definedName>
  </definedNames>
  <calcPr calcId="145621"/>
</workbook>
</file>

<file path=xl/calcChain.xml><?xml version="1.0" encoding="utf-8"?>
<calcChain xmlns="http://schemas.openxmlformats.org/spreadsheetml/2006/main">
  <c r="G32" i="1" l="1"/>
  <c r="I16" i="6"/>
  <c r="G26" i="1"/>
  <c r="I7" i="6"/>
  <c r="H13" i="4" l="1"/>
  <c r="F16" i="4"/>
  <c r="F12" i="4"/>
  <c r="H17" i="4"/>
  <c r="H7" i="6"/>
  <c r="H16" i="6"/>
  <c r="I20" i="1"/>
  <c r="J20" i="1" s="1"/>
  <c r="I16" i="1"/>
  <c r="J16" i="1" s="1"/>
  <c r="I15" i="1"/>
  <c r="J15" i="1" s="1"/>
  <c r="I14" i="1"/>
  <c r="J14" i="1" s="1"/>
  <c r="J13" i="1" l="1"/>
  <c r="F35" i="4"/>
  <c r="F36" i="4"/>
  <c r="F34" i="4"/>
  <c r="B30" i="4"/>
  <c r="I36" i="1"/>
  <c r="J36" i="1" s="1"/>
  <c r="I35" i="1"/>
  <c r="J35" i="1" s="1"/>
  <c r="I34" i="1"/>
  <c r="J34" i="1" s="1"/>
  <c r="I33" i="1"/>
  <c r="J33" i="1" s="1"/>
  <c r="I32" i="1"/>
  <c r="J32" i="1" s="1"/>
  <c r="I31" i="1"/>
  <c r="J31" i="1" s="1"/>
  <c r="I30" i="1"/>
  <c r="J30" i="1" s="1"/>
  <c r="I28" i="1"/>
  <c r="J28" i="1" s="1"/>
  <c r="J27" i="1" s="1"/>
  <c r="F20" i="4" s="1"/>
  <c r="I21" i="4" s="1"/>
  <c r="I26" i="1"/>
  <c r="J26" i="1" s="1"/>
  <c r="J25" i="1" s="1"/>
  <c r="I24" i="1"/>
  <c r="J24" i="1" s="1"/>
  <c r="I23" i="1"/>
  <c r="J23" i="1" s="1"/>
  <c r="I22" i="1"/>
  <c r="J22" i="1" s="1"/>
  <c r="I19" i="1"/>
  <c r="J19" i="1" s="1"/>
  <c r="I18" i="1"/>
  <c r="J18" i="1" s="1"/>
  <c r="I12" i="1"/>
  <c r="J12" i="1" s="1"/>
  <c r="I11" i="1"/>
  <c r="J11" i="1" s="1"/>
  <c r="I10" i="1"/>
  <c r="J10" i="1" s="1"/>
  <c r="H7" i="1"/>
  <c r="G7" i="1"/>
  <c r="J17" i="1" l="1"/>
  <c r="F14" i="4" s="1"/>
  <c r="I15" i="4" s="1"/>
  <c r="I9" i="4" s="1"/>
  <c r="F18" i="4"/>
  <c r="J21" i="4"/>
  <c r="A25" i="6"/>
  <c r="A37" i="5"/>
  <c r="J9" i="1"/>
  <c r="F10" i="4" s="1"/>
  <c r="J21" i="1"/>
  <c r="J29" i="1"/>
  <c r="F22" i="4" s="1"/>
  <c r="J23" i="4" s="1"/>
  <c r="F43" i="1" a="1"/>
  <c r="F44" i="1" s="1"/>
  <c r="G36" i="4" s="1"/>
  <c r="F8" i="4" l="1"/>
  <c r="I8" i="4" s="1"/>
  <c r="I25" i="4" s="1"/>
  <c r="I26" i="4" s="1"/>
  <c r="H19" i="4"/>
  <c r="H11" i="4"/>
  <c r="J8" i="1"/>
  <c r="H15" i="4"/>
  <c r="H9" i="4" s="1"/>
  <c r="J15" i="4"/>
  <c r="J9" i="4" s="1"/>
  <c r="F43" i="1"/>
  <c r="G35" i="4" s="1"/>
  <c r="H8" i="4" l="1"/>
  <c r="H25" i="4" s="1"/>
  <c r="J8" i="4"/>
  <c r="J25" i="4" s="1"/>
  <c r="J26" i="4" s="1"/>
  <c r="C25" i="4"/>
  <c r="H27" i="4" l="1"/>
  <c r="I27" i="4" s="1"/>
  <c r="J27" i="4" s="1"/>
  <c r="H26" i="4"/>
  <c r="H28" i="4" l="1"/>
  <c r="I28" i="4"/>
  <c r="J28" i="4" s="1"/>
</calcChain>
</file>

<file path=xl/sharedStrings.xml><?xml version="1.0" encoding="utf-8"?>
<sst xmlns="http://schemas.openxmlformats.org/spreadsheetml/2006/main" count="317" uniqueCount="207">
  <si>
    <t>PREFEITURA MUNICIPAL DE COTIPORÃ</t>
  </si>
  <si>
    <t>Proponente: Prefeitura Municipal de Cotiporã</t>
  </si>
  <si>
    <t>Município: Cotiporã/RS</t>
  </si>
  <si>
    <t>PLANILHA ORÇAMENTÁRIA</t>
  </si>
  <si>
    <t>Conforme legislação tributária municipal, definir estimativa de percentual da base de cálculo para o ISS:</t>
  </si>
  <si>
    <t>Sobre a base de cálculo, definir a respectiva alíquota do ISS (entre 2% e 5%):</t>
  </si>
  <si>
    <t>Itens</t>
  </si>
  <si>
    <t>Siglas</t>
  </si>
  <si>
    <t>% Adotado</t>
  </si>
  <si>
    <t>-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</si>
  <si>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</si>
  <si>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</si>
  <si>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</si>
  <si>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</si>
  <si>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</si>
  <si>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</si>
  <si>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PAD</t>
  </si>
  <si>
    <t>Os valores de BDI foram calculados com o emprego da fórmula:</t>
  </si>
  <si>
    <t xml:space="preserve"> - 1</t>
  </si>
  <si>
    <t>Nome:</t>
  </si>
  <si>
    <t>Administração Central</t>
  </si>
  <si>
    <t>Seguro e Garantia</t>
  </si>
  <si>
    <t>Risco</t>
  </si>
  <si>
    <t>Despesas Financeiras</t>
  </si>
  <si>
    <t>Lucro</t>
  </si>
  <si>
    <t>AC</t>
  </si>
  <si>
    <t>SG</t>
  </si>
  <si>
    <t>R</t>
  </si>
  <si>
    <t>DF</t>
  </si>
  <si>
    <t>L</t>
  </si>
  <si>
    <t>Responsável Técnica:</t>
  </si>
  <si>
    <t>LOCALIDADE SINAPI</t>
  </si>
  <si>
    <t>PORTO ALEGRE</t>
  </si>
  <si>
    <t>Obra/Serviço: Contrução de Ponte N.Sraª. Da Pompéia</t>
  </si>
  <si>
    <t>BDI 1 = 30,15%</t>
  </si>
  <si>
    <t>Item</t>
  </si>
  <si>
    <t>Descrição</t>
  </si>
  <si>
    <t>1.</t>
  </si>
  <si>
    <t>Construção de Ponte Nª Srª da Pompéia</t>
  </si>
  <si>
    <t/>
  </si>
  <si>
    <t>Valor (R$)</t>
  </si>
  <si>
    <t>Parcelas:</t>
  </si>
  <si>
    <t>% Período:</t>
  </si>
  <si>
    <t>1.1.</t>
  </si>
  <si>
    <t>SERVIÇOS INICIAIS</t>
  </si>
  <si>
    <t>1.2.</t>
  </si>
  <si>
    <t>ADMINISTRAÇÃO DE OBRA</t>
  </si>
  <si>
    <t>1.3.</t>
  </si>
  <si>
    <t>MUROS DE CONTENÇÃO DE CONCRETO ARMADO</t>
  </si>
  <si>
    <t>1.4.</t>
  </si>
  <si>
    <t>LAJE RADIER</t>
  </si>
  <si>
    <t>1.5.</t>
  </si>
  <si>
    <t>GALERIAS</t>
  </si>
  <si>
    <t>1.6.</t>
  </si>
  <si>
    <t>LAJE DE SOBREPOSIÇÃO E MURETAS</t>
  </si>
  <si>
    <t>Período:</t>
  </si>
  <si>
    <t>Acumulado:</t>
  </si>
  <si>
    <t>%:</t>
  </si>
  <si>
    <t>Fonte</t>
  </si>
  <si>
    <t>Código</t>
  </si>
  <si>
    <t>Unidade</t>
  </si>
  <si>
    <t>Quantidade</t>
  </si>
  <si>
    <t>Preço Unitário (com BDI) (R$)</t>
  </si>
  <si>
    <t>Preço Total
(R$)</t>
  </si>
  <si>
    <t>SINAPI</t>
  </si>
  <si>
    <t>BDI 1</t>
  </si>
  <si>
    <t>103689</t>
  </si>
  <si>
    <t>SINAPI-I</t>
  </si>
  <si>
    <t>10775</t>
  </si>
  <si>
    <t>93415</t>
  </si>
  <si>
    <t>100341</t>
  </si>
  <si>
    <t>100343</t>
  </si>
  <si>
    <t>100349</t>
  </si>
  <si>
    <t>COMP.</t>
  </si>
  <si>
    <t>02</t>
  </si>
  <si>
    <t>92271</t>
  </si>
  <si>
    <t>92771</t>
  </si>
  <si>
    <t>01</t>
  </si>
  <si>
    <t>CONCRETAGEM DE VIGAS E LAJES, FCK=30 MPA, PARA LAJES MACIÇAS OU NERVURADAS COM USO DE BOMBA - LANÇAMENTO, ADENSAMENTO E ACABAMENTO. AF_02/2022_PS - MURETAS</t>
  </si>
  <si>
    <t>92270</t>
  </si>
  <si>
    <t>92761</t>
  </si>
  <si>
    <t>92759</t>
  </si>
  <si>
    <t>FORNECIMENTO E INSTALAÇÃO DE PLACA DE OBRA COM CHAPA GALVANIZADA E ESTRUTURA DE MADEIRA. AF_03/2022_PS</t>
  </si>
  <si>
    <t xml:space="preserve">LOCACAO DE CONTAINER 2,30 X 6,00 M, ALT. 2,50 M, COM 1 SANITARIO, PARA ESCRITORIO, COMPLETO, SEM DIVISORIAS INTERNAS (NAO INCLUI MOBILIZACAO/DESMOBILIZACAO)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</si>
  <si>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GERADOR PORTÁTIL MONOFÁSICO, POTÊNCIA 5500 VA, MOTOR A GASOLINA, POTÊNCIA DO MOTOR 13 CV - CHP DIURNO. AF_03/2016</t>
  </si>
  <si>
    <t xml:space="preserve">ENCARREGADO GERAL DE OBRAS (HORISTA)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</si>
  <si>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FABRICAÇÃO, MONTAGEM E DESMONTAGEM DE FÔRMA PARA CORTINA DE CONTENÇÃO, EM CHAPA DE MADEIRA COMPENSADA PLASTIFICADA, E = 18 MM, 10 UTILIZAÇÕES. AF_07/2019</t>
  </si>
  <si>
    <t>ARMAÇÃO DE CORTINA DE CONTENÇÃO EM CONCRETO ARMADO, COM AÇO CA-50 DE 8 MM - MONTAGEM. AF_07/2019</t>
  </si>
  <si>
    <t>CONCRETAGEM DE CORTINA DE CONTENÇÃO, ATRAVÉS DE BOMBA   LANÇAMENTO, ADENSAMENTO E ACABAMENTO. AF_07/2019</t>
  </si>
  <si>
    <t>EXECUÇÃO DE RADIER, ESPESSURA DE 10 CM, FCK = 30 MPA, COM USO DE FORMAS EM MADEIRA SERRADA. AF_09/2021 (SINAPI: 97101)</t>
  </si>
  <si>
    <t>FABRICAÇÃO DE FÔRMA PARA LAJES, EM MADEIRA SERRADA, E=25 MM. AF_09/2020</t>
  </si>
  <si>
    <t>ARMAÇÃO DE LAJE DE ESTRUTURA CONVENCIONAL DE CONCRETO ARMADO UTILIZANDO AÇO CA-50 DE 10,0 MM - MONTAGEM. AF_06/2022</t>
  </si>
  <si>
    <t>FABRICAÇÃO DE FÔRMA PARA VIGAS, COM MADEIRA SERRADA, E = 25 MM. AF_09/2020</t>
  </si>
  <si>
    <t>ARMAÇÃO DE PILAR OU VIGA DE ESTRUTURA CONVENCIONAL DE CONCRETO ARMADO UTILIZANDO AÇO CA-50 DE 8,0 MM - MONTAGEM. AF_06/2022</t>
  </si>
  <si>
    <t>ARMAÇÃO DE PILAR OU VIGA DE ESTRUTURA CONVENCIONAL DE CONCRETO ARMADO UTILIZANDO AÇO CA-60 DE 5,0 MM - MONTAGEM. AF_06/2022</t>
  </si>
  <si>
    <t>1.1</t>
  </si>
  <si>
    <t>1.1.1.</t>
  </si>
  <si>
    <t>1.1.2</t>
  </si>
  <si>
    <t>1.1.3</t>
  </si>
  <si>
    <t>1.2</t>
  </si>
  <si>
    <t>1.2.1</t>
  </si>
  <si>
    <t>1.2.2</t>
  </si>
  <si>
    <t>M2</t>
  </si>
  <si>
    <t xml:space="preserve">MES   </t>
  </si>
  <si>
    <t>CHP</t>
  </si>
  <si>
    <t>H</t>
  </si>
  <si>
    <t>KG</t>
  </si>
  <si>
    <t>M3</t>
  </si>
  <si>
    <t>UND</t>
  </si>
  <si>
    <t xml:space="preserve">M3    </t>
  </si>
  <si>
    <t>1.3</t>
  </si>
  <si>
    <t>1.31</t>
  </si>
  <si>
    <t>1.3.2</t>
  </si>
  <si>
    <t>1.3.3</t>
  </si>
  <si>
    <t>1.4</t>
  </si>
  <si>
    <t>1.4.1</t>
  </si>
  <si>
    <t>1.5</t>
  </si>
  <si>
    <t>1.5.1</t>
  </si>
  <si>
    <t>1.6</t>
  </si>
  <si>
    <t>1.6.1</t>
  </si>
  <si>
    <t>Total</t>
  </si>
  <si>
    <t xml:space="preserve">CRONOGRAMA </t>
  </si>
  <si>
    <t>CREA:</t>
  </si>
  <si>
    <t>APELIDO DO EMPREENDIMENTO / DESCRIÇÃO DO LOTE</t>
  </si>
  <si>
    <t>Ponte N. Sra. Da Pompeia / Único</t>
  </si>
  <si>
    <t>TIPO DE OBRA</t>
  </si>
  <si>
    <t>Obras Portuárias, Marítimas e Fluviais</t>
  </si>
  <si>
    <t>BDI SEM desoneração (Fórmula Acórdão TCU)</t>
  </si>
  <si>
    <t>BDI COM desoneração</t>
  </si>
  <si>
    <t>BDI DES</t>
  </si>
  <si>
    <t>(1+AC + S + R + G)*(1 + DF)*(1+L)</t>
  </si>
  <si>
    <t>(1-CP-ISS-CRPB)</t>
  </si>
  <si>
    <t>Declaro para os devidos fins que, conforme legislação tributária municipal, a base de cálculo deste tipo de obra corresponde à 30%, com a respectiva alíquota de 4%.</t>
  </si>
  <si>
    <t>Declaro para os devidos fins que o regime de Contribuição Previdenciária sobre a Receita Bruta adotado para elaboração do orçamento foi SEM Desoneração, e que esta é a alternativa mais adequada para a Administração Pública.</t>
  </si>
  <si>
    <t>Observações:</t>
  </si>
  <si>
    <t>BDI (Benefícios e Despesas Indiretas)</t>
  </si>
  <si>
    <t>Nome: Camila Schmitt Caccia</t>
  </si>
  <si>
    <t>CREA: RS190280</t>
  </si>
  <si>
    <t>CONCRETAGEM DE VIGAS E LAJES, FCK=30 MPA, PARA LAJES MACIÇAS OU NERVURADAS COM USO DE BOMBA - LANÇAMENTO, ADENSAMENTO E ACABAMENTO. AF_02/2022_PS (SINAPI: 103675)</t>
  </si>
  <si>
    <t>FONTE</t>
  </si>
  <si>
    <t>CÓDIGO</t>
  </si>
  <si>
    <t>DESCRIÇÃO</t>
  </si>
  <si>
    <t>UNIDADE</t>
  </si>
  <si>
    <t>COEFIC.</t>
  </si>
  <si>
    <t>DESONERADO</t>
  </si>
  <si>
    <t>NÃO DESONER.</t>
  </si>
  <si>
    <t>1525</t>
  </si>
  <si>
    <t xml:space="preserve">CONCRETO USINADO BOMBEAVEL, CLASSE DE RESISTENCIA C30, BRITA 0 E 1, SLUMP = 100 +/- 20 MM, COM BOMBEAMENTO (DISPONIBILIZACAO DE BOMBA), SEM O LANCAMENTO (NBR 8953)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</si>
  <si>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88262</t>
  </si>
  <si>
    <t>CARPINTEIRO DE FORMAS COM ENCARGOS COMPLEMENTARES</t>
  </si>
  <si>
    <t>88309</t>
  </si>
  <si>
    <t>PEDREIRO COM ENCARGOS COMPLEMENTARES</t>
  </si>
  <si>
    <t>88316</t>
  </si>
  <si>
    <t>SERVENTE COM ENCARGOS COMPLEMENTARES</t>
  </si>
  <si>
    <t>90586</t>
  </si>
  <si>
    <t>VIBRADOR DE IMERSÃO, DIÂMETRO DE PONTEIRA 45MM, MOTOR ELÉTRICO TRIFÁSICO POTÊNCIA DE 2 CV - CHP DIURNO. AF_06/2015</t>
  </si>
  <si>
    <t>90587</t>
  </si>
  <si>
    <t>VIBRADOR DE IMERSÃO, DIÂMETRO DE PONTEIRA 45MM, MOTOR ELÉTRICO TRIFÁSICO POTÊNCIA DE 2 CV - CHI DIURNO. AF_06/2015</t>
  </si>
  <si>
    <t>CHI</t>
  </si>
  <si>
    <t>104491</t>
  </si>
  <si>
    <t>96624</t>
  </si>
  <si>
    <t>LASTRO COM MATERIAL GRANULAR (PEDRA BRITADA N.2), APLICADO EM PISOS OU LAJES SOBRE SOLO, ESPESSURA DE *10 CM*. AF_01/2024</t>
  </si>
  <si>
    <t>97082</t>
  </si>
  <si>
    <t>ESCAVAÇÃO MANUAL DE VIGA DE BORDA PARA RADIER. AF_09/2021</t>
  </si>
  <si>
    <t>97083</t>
  </si>
  <si>
    <t>COMPACTAÇÃO MECÂNICA DE SOLO PARA EXECUÇÃO DE RADIER, PISO DE CONCRETO OU LAJE SOBRE SOLO, COM COMPACTADOR DE SOLOS A PERCUSSÃO. AF_09/2021</t>
  </si>
  <si>
    <t>97086</t>
  </si>
  <si>
    <t>FABRICAÇÃO, MONTAGEM E DESMONTAGEM DE FORMA PARA RADIER, PISO DE CONCRETO OU LAJE SOBRE SOLO, EM MADEIRA SERRADA, 4 UTILIZAÇÕES. AF_09/2021</t>
  </si>
  <si>
    <t>97087</t>
  </si>
  <si>
    <t>CAMADA SEPARADORA PARA EXECUÇÃO DE RADIER, PISO DE CONCRETO OU LAJE SOBRE SOLO, EM LONA PLÁSTICA. AF_09/2021</t>
  </si>
  <si>
    <t>97093</t>
  </si>
  <si>
    <t>ARMAÇÃO PARA EXECUÇÃO DE RADIER, PISO DE CONCRETO OU LAJE SOBRE SOLO, COM USO DE TELA Q-283. AF_09/2021</t>
  </si>
  <si>
    <t>97096</t>
  </si>
  <si>
    <t>CONCRETAGEM DE RADIER, PISO DE CONCRETO OU LAJE SOBRE SOLO, FCK 30 MPA - LANÇAMENTO, ADENSAMENTO E ACABAMENTO. AF_09/2021</t>
  </si>
  <si>
    <t>Responsável Técnico:</t>
  </si>
  <si>
    <t>CREA/CAU:</t>
  </si>
  <si>
    <t>RS 190280</t>
  </si>
  <si>
    <t>COMPOSIÇÕES</t>
  </si>
  <si>
    <t>Cotiporã,  05 de novembro de 2024.</t>
  </si>
  <si>
    <t>Engª  Camila Schmitt Caccia</t>
  </si>
  <si>
    <t>DATA BASE: 10-24 (N DES.)</t>
  </si>
  <si>
    <t>DEMOLIÇÃO PONTE EXISTENTE</t>
  </si>
  <si>
    <t>1.2.3</t>
  </si>
  <si>
    <t>ESCAVADEIRA HIIDRÁULICA SOBRE ESTEIRAS, CAÇAMBA 0,80 M3, PESO OPERACIONAL 17 T, POTÊNCIA BRUTA 111 HP - CHI DIURNO. AF_06/2014</t>
  </si>
  <si>
    <t>ESCAVADEIRA HIIDRÁULICA SOBRE ESTEIRAS, CAÇAMBA 0,80 M3, PESO OPERACIONAL 17 T, POTÊNCIA BRUTA 111 HP - CHP DIURNO. AF_06/2014</t>
  </si>
  <si>
    <t>CARGA, MANOBRA E DESCARGA DE ENTULHO EM CAMINHÃO BASCULANTE 10 M3- CARGA COM ESCAVADEIRA HIDRÁULICA (CAÇAMBA DE 0,80 M3 / 111 HP) E DESCARGA LIVRE (UNIDADE: M3. AF_07/2020</t>
  </si>
  <si>
    <t>5632</t>
  </si>
  <si>
    <t>5631</t>
  </si>
  <si>
    <t>100982</t>
  </si>
  <si>
    <t>2707</t>
  </si>
  <si>
    <t>ENGENHEIRO CIVIL DE OBRA PLENO (HORISTA)</t>
  </si>
  <si>
    <t>40818</t>
  </si>
  <si>
    <t xml:space="preserve">ENCARREGADO GERAL DE OBRAS (MENSALISTA)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</si>
  <si>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MÊS</t>
  </si>
  <si>
    <t>7592</t>
  </si>
  <si>
    <t>1.4.2</t>
  </si>
  <si>
    <t>1.4.3</t>
  </si>
  <si>
    <t>ADUELA / GALERIA FECHADA PRE-MOLDADA DE CONCRETO ARMADO, SEÇÃO QUADRANGULAR INTERNA DE 1,50 X 1,50 (L X A), MISULA DE 20 X 20 CM, C = 1,00 M, ESPESSURA MIN = 15 CM, TB-45 E FCK = 30 MPA - FORNECIMENTO E ASSENTAMENTO. AF_01/2023</t>
  </si>
  <si>
    <t>1.7</t>
  </si>
  <si>
    <t>1.7.1</t>
  </si>
  <si>
    <t>1.7.2</t>
  </si>
  <si>
    <t>1.7.3</t>
  </si>
  <si>
    <t>1.7.4</t>
  </si>
  <si>
    <t>1.7.5</t>
  </si>
  <si>
    <t>1.7.6</t>
  </si>
  <si>
    <t>1.7.7</t>
  </si>
  <si>
    <t>1.7.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</si>
</sst>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;General"/>
    <numFmt numFmtId="165" formatCode="0\."/>
    <numFmt numFmtId="166" formatCode="_-* #,##0.00_-;\-* #,##0.00_-;_-* \-??_-;_-@_-"/>
    <numFmt numFmtId="167" formatCode="_(* #,##0.00_);_(* \(#,##0.00\);_(* \-??_);_(@_)"/>
    <numFmt numFmtId="168" formatCode="_(\ #,##0.00_);_(&quot; (&quot;#,##0.00\);_(&quot; -&quot;??_);_(@_)"/>
    <numFmt numFmtId="169" formatCode="_(&quot;R$ &quot;* #,##0.00_);_(&quot;R$ &quot;* \(#,##0.00\);_(&quot;R$ &quot;* \-??_);_(@_)"/>
    <numFmt numFmtId="170" formatCode="dd&quot; de &quot;mmmm&quot; de &quot;yyyy"/>
    <numFmt numFmtId="171" formatCode="_-&quot;R$ &quot;* #,##0.00_-;&quot;-R$ &quot;* #,##0.00_-;_-&quot;R$ &quot;* \-??_-;_-@_-"/>
    <numFmt numFmtId="172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11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2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0"/>
      <name val="Arial"/>
      <family val="2"/>
    </font>
    <font>
      <b/>
      <sz val="8"/>
      <color indexed="8"/>
      <name val="Calibri"/>
      <family val="2"/>
    </font>
    <font>
      <b/>
      <sz val="8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  <fill>
      <patternFill patternType="lightUp">
        <fgColor indexed="22"/>
      </patternFill>
    </fill>
    <fill>
      <patternFill patternType="solid">
        <fgColor indexed="22"/>
        <bgColor indexed="44"/>
      </patternFill>
    </fill>
    <fill>
      <patternFill patternType="solid">
        <fgColor indexed="31"/>
        <bgColor indexed="42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4"/>
        <b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</fills>
  <borders count="10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8"/>
      </top>
      <bottom/>
      <diagonal/>
    </border>
    <border>
      <left/>
      <right/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hair">
        <color indexed="8"/>
      </top>
      <bottom style="medium">
        <color indexed="64"/>
      </bottom>
      <diagonal/>
    </border>
    <border>
      <left/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hair">
        <color indexed="8"/>
      </bottom>
      <diagonal/>
    </border>
    <border>
      <left/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medium">
        <color indexed="64"/>
      </top>
      <bottom style="hair">
        <color indexed="8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</borders>
  <cellStyleXfs count="54">
    <xf numFmtId="0" fontId="0" fillId="0" borderId="0"/>
    <xf numFmtId="0" fontId="7" fillId="0" borderId="0"/>
    <xf numFmtId="0" fontId="3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3" fillId="0" borderId="0"/>
    <xf numFmtId="166" fontId="3" fillId="0" borderId="0" applyFill="0" applyBorder="0" applyAlignment="0" applyProtection="0"/>
    <xf numFmtId="9" fontId="3" fillId="0" borderId="0" applyFill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5" borderId="0" applyNumberFormat="0" applyBorder="0" applyAlignment="0" applyProtection="0"/>
    <xf numFmtId="0" fontId="19" fillId="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6" borderId="52" applyNumberFormat="0" applyAlignment="0" applyProtection="0"/>
    <xf numFmtId="0" fontId="22" fillId="17" borderId="53" applyNumberFormat="0" applyAlignment="0" applyProtection="0"/>
    <xf numFmtId="0" fontId="23" fillId="0" borderId="54" applyNumberFormat="0" applyFill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5" borderId="0" applyNumberFormat="0" applyBorder="0" applyAlignment="0" applyProtection="0"/>
    <xf numFmtId="0" fontId="24" fillId="11" borderId="52" applyNumberFormat="0" applyAlignment="0" applyProtection="0"/>
    <xf numFmtId="171" fontId="3" fillId="0" borderId="0" applyFill="0" applyBorder="0" applyAlignment="0" applyProtection="0"/>
    <xf numFmtId="169" fontId="3" fillId="0" borderId="0" applyFill="0" applyBorder="0" applyAlignment="0" applyProtection="0"/>
    <xf numFmtId="0" fontId="3" fillId="13" borderId="55" applyNumberFormat="0" applyAlignment="0" applyProtection="0"/>
    <xf numFmtId="0" fontId="25" fillId="16" borderId="56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9" fillId="0" borderId="57" applyNumberFormat="0" applyFill="0" applyAlignment="0" applyProtection="0"/>
    <xf numFmtId="0" fontId="30" fillId="0" borderId="58" applyNumberFormat="0" applyFill="0" applyAlignment="0" applyProtection="0"/>
    <xf numFmtId="0" fontId="31" fillId="0" borderId="59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60" applyNumberFormat="0" applyFill="0" applyAlignment="0" applyProtection="0"/>
    <xf numFmtId="167" fontId="3" fillId="0" borderId="0" applyFill="0" applyBorder="0" applyAlignment="0" applyProtection="0"/>
    <xf numFmtId="0" fontId="36" fillId="0" borderId="0"/>
    <xf numFmtId="0" fontId="12" fillId="0" borderId="0"/>
    <xf numFmtId="0" fontId="12" fillId="0" borderId="0"/>
    <xf numFmtId="172" fontId="3" fillId="0" borderId="0" applyFont="0" applyFill="0" applyBorder="0" applyAlignment="0" applyProtection="0"/>
  </cellStyleXfs>
  <cellXfs count="251">
    <xf numFmtId="0" fontId="0" fillId="0" borderId="0" xfId="0"/>
    <xf numFmtId="0" fontId="0" fillId="0" borderId="6" xfId="0" applyBorder="1"/>
    <xf numFmtId="0" fontId="0" fillId="0" borderId="11" xfId="0" applyBorder="1"/>
    <xf numFmtId="0" fontId="0" fillId="0" borderId="12" xfId="0" applyBorder="1"/>
    <xf numFmtId="0" fontId="2" fillId="0" borderId="0" xfId="1" applyFont="1" applyAlignment="1">
      <alignment horizontal="left" vertical="top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8" fillId="0" borderId="6" xfId="2" applyFont="1" applyBorder="1" applyAlignment="1">
      <alignment vertical="center"/>
    </xf>
    <xf numFmtId="0" fontId="0" fillId="0" borderId="0" xfId="2" applyFont="1" applyAlignment="1">
      <alignment vertical="center"/>
    </xf>
    <xf numFmtId="0" fontId="0" fillId="0" borderId="0" xfId="2" applyFont="1" applyAlignment="1">
      <alignment vertical="top"/>
    </xf>
    <xf numFmtId="164" fontId="0" fillId="0" borderId="0" xfId="2" applyNumberFormat="1" applyFont="1"/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0" fillId="0" borderId="11" xfId="0" applyBorder="1" applyAlignment="1">
      <alignment horizontal="left"/>
    </xf>
    <xf numFmtId="10" fontId="15" fillId="0" borderId="16" xfId="5" applyNumberFormat="1" applyFont="1" applyBorder="1" applyAlignment="1">
      <alignment horizontal="left"/>
    </xf>
    <xf numFmtId="0" fontId="16" fillId="0" borderId="17" xfId="5" applyFont="1" applyBorder="1"/>
    <xf numFmtId="168" fontId="12" fillId="0" borderId="20" xfId="3" applyNumberFormat="1" applyFill="1" applyBorder="1" applyAlignment="1" applyProtection="1">
      <alignment horizontal="right" shrinkToFit="1"/>
    </xf>
    <xf numFmtId="166" fontId="0" fillId="0" borderId="17" xfId="6" applyFont="1" applyFill="1" applyBorder="1" applyAlignment="1" applyProtection="1">
      <alignment horizontal="right" shrinkToFit="1"/>
    </xf>
    <xf numFmtId="166" fontId="2" fillId="5" borderId="26" xfId="6" applyFont="1" applyFill="1" applyBorder="1" applyAlignment="1" applyProtection="1">
      <alignment horizontal="center"/>
    </xf>
    <xf numFmtId="166" fontId="2" fillId="5" borderId="27" xfId="6" applyFont="1" applyFill="1" applyBorder="1" applyAlignment="1" applyProtection="1">
      <alignment horizontal="right"/>
    </xf>
    <xf numFmtId="43" fontId="1" fillId="5" borderId="24" xfId="3" applyFont="1" applyFill="1" applyBorder="1" applyAlignment="1" applyProtection="1">
      <alignment shrinkToFit="1"/>
    </xf>
    <xf numFmtId="166" fontId="1" fillId="5" borderId="21" xfId="6" applyFont="1" applyFill="1" applyBorder="1" applyAlignment="1" applyProtection="1">
      <alignment horizontal="center"/>
    </xf>
    <xf numFmtId="166" fontId="1" fillId="5" borderId="22" xfId="6" applyFont="1" applyFill="1" applyBorder="1" applyAlignment="1" applyProtection="1">
      <alignment horizontal="right"/>
    </xf>
    <xf numFmtId="166" fontId="0" fillId="0" borderId="0" xfId="6" applyFont="1" applyFill="1" applyBorder="1" applyAlignment="1" applyProtection="1">
      <alignment horizontal="right" shrinkToFit="1"/>
    </xf>
    <xf numFmtId="49" fontId="0" fillId="6" borderId="25" xfId="0" applyNumberFormat="1" applyFill="1" applyBorder="1" applyAlignment="1" applyProtection="1">
      <alignment horizontal="center" vertical="center" wrapText="1"/>
      <protection locked="0"/>
    </xf>
    <xf numFmtId="49" fontId="0" fillId="3" borderId="25" xfId="0" applyNumberFormat="1" applyFill="1" applyBorder="1" applyAlignment="1" applyProtection="1">
      <alignment horizontal="center" vertical="center" wrapText="1"/>
      <protection locked="0"/>
    </xf>
    <xf numFmtId="0" fontId="0" fillId="3" borderId="25" xfId="0" applyFill="1" applyBorder="1" applyAlignment="1" applyProtection="1">
      <alignment horizontal="left" vertical="center" wrapText="1"/>
      <protection locked="0"/>
    </xf>
    <xf numFmtId="0" fontId="0" fillId="3" borderId="25" xfId="0" applyFill="1" applyBorder="1" applyAlignment="1" applyProtection="1">
      <alignment horizontal="center" vertical="center" wrapText="1"/>
      <protection locked="0"/>
    </xf>
    <xf numFmtId="167" fontId="0" fillId="0" borderId="25" xfId="3" applyNumberFormat="1" applyFont="1" applyFill="1" applyBorder="1" applyAlignment="1" applyProtection="1">
      <alignment vertical="center" shrinkToFit="1"/>
    </xf>
    <xf numFmtId="10" fontId="0" fillId="6" borderId="25" xfId="7" applyNumberFormat="1" applyFont="1" applyFill="1" applyBorder="1" applyAlignment="1" applyProtection="1">
      <alignment horizontal="center" vertical="center" wrapText="1"/>
      <protection locked="0"/>
    </xf>
    <xf numFmtId="0" fontId="1" fillId="3" borderId="25" xfId="0" applyFont="1" applyFill="1" applyBorder="1" applyAlignment="1" applyProtection="1">
      <alignment horizontal="left" vertical="center" wrapText="1"/>
      <protection locked="0"/>
    </xf>
    <xf numFmtId="0" fontId="18" fillId="3" borderId="25" xfId="0" applyFont="1" applyFill="1" applyBorder="1" applyAlignment="1" applyProtection="1">
      <alignment horizontal="left" vertical="center" wrapText="1"/>
      <protection locked="0"/>
    </xf>
    <xf numFmtId="49" fontId="0" fillId="6" borderId="30" xfId="0" applyNumberFormat="1" applyFill="1" applyBorder="1" applyAlignment="1" applyProtection="1">
      <alignment horizontal="center" vertical="center" wrapText="1"/>
      <protection locked="0"/>
    </xf>
    <xf numFmtId="49" fontId="0" fillId="3" borderId="30" xfId="0" applyNumberFormat="1" applyFill="1" applyBorder="1" applyAlignment="1" applyProtection="1">
      <alignment horizontal="center" vertical="center" wrapText="1"/>
      <protection locked="0"/>
    </xf>
    <xf numFmtId="0" fontId="1" fillId="3" borderId="30" xfId="0" applyFont="1" applyFill="1" applyBorder="1" applyAlignment="1" applyProtection="1">
      <alignment horizontal="left" vertical="center" wrapText="1"/>
      <protection locked="0"/>
    </xf>
    <xf numFmtId="0" fontId="0" fillId="3" borderId="30" xfId="0" applyFill="1" applyBorder="1" applyAlignment="1" applyProtection="1">
      <alignment horizontal="center" vertical="center" wrapText="1"/>
      <protection locked="0"/>
    </xf>
    <xf numFmtId="167" fontId="0" fillId="0" borderId="30" xfId="3" applyNumberFormat="1" applyFont="1" applyFill="1" applyBorder="1" applyAlignment="1" applyProtection="1">
      <alignment vertical="center" shrinkToFit="1"/>
    </xf>
    <xf numFmtId="10" fontId="0" fillId="6" borderId="30" xfId="7" applyNumberFormat="1" applyFont="1" applyFill="1" applyBorder="1" applyAlignment="1" applyProtection="1">
      <alignment horizontal="center" vertical="center" wrapText="1"/>
      <protection locked="0"/>
    </xf>
    <xf numFmtId="49" fontId="0" fillId="6" borderId="31" xfId="0" applyNumberFormat="1" applyFill="1" applyBorder="1" applyAlignment="1" applyProtection="1">
      <alignment horizontal="center" vertical="center" wrapText="1"/>
      <protection locked="0"/>
    </xf>
    <xf numFmtId="49" fontId="0" fillId="3" borderId="31" xfId="0" applyNumberFormat="1" applyFill="1" applyBorder="1" applyAlignment="1" applyProtection="1">
      <alignment horizontal="center" vertical="center" wrapText="1"/>
      <protection locked="0"/>
    </xf>
    <xf numFmtId="0" fontId="0" fillId="3" borderId="31" xfId="0" applyFill="1" applyBorder="1" applyAlignment="1" applyProtection="1">
      <alignment horizontal="left" vertical="center" wrapText="1"/>
      <protection locked="0"/>
    </xf>
    <xf numFmtId="0" fontId="0" fillId="3" borderId="31" xfId="0" applyFill="1" applyBorder="1" applyAlignment="1" applyProtection="1">
      <alignment horizontal="center" vertical="center" wrapText="1"/>
      <protection locked="0"/>
    </xf>
    <xf numFmtId="167" fontId="0" fillId="0" borderId="31" xfId="3" applyNumberFormat="1" applyFont="1" applyFill="1" applyBorder="1" applyAlignment="1" applyProtection="1">
      <alignment vertical="center" shrinkToFit="1"/>
    </xf>
    <xf numFmtId="10" fontId="0" fillId="6" borderId="31" xfId="7" applyNumberFormat="1" applyFont="1" applyFill="1" applyBorder="1" applyAlignment="1" applyProtection="1">
      <alignment horizontal="center" vertical="center" wrapText="1"/>
      <protection locked="0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0" fillId="7" borderId="35" xfId="0" applyFill="1" applyBorder="1" applyAlignment="1">
      <alignment vertical="center" wrapText="1" shrinkToFit="1"/>
    </xf>
    <xf numFmtId="167" fontId="0" fillId="0" borderId="36" xfId="3" applyNumberFormat="1" applyFont="1" applyFill="1" applyBorder="1" applyAlignment="1" applyProtection="1">
      <alignment horizontal="center" vertical="center" shrinkToFit="1"/>
    </xf>
    <xf numFmtId="0" fontId="0" fillId="0" borderId="37" xfId="0" applyBorder="1" applyAlignment="1">
      <alignment horizontal="center" vertical="center" wrapText="1" shrinkToFit="1"/>
    </xf>
    <xf numFmtId="167" fontId="0" fillId="0" borderId="38" xfId="3" applyNumberFormat="1" applyFont="1" applyFill="1" applyBorder="1" applyAlignment="1" applyProtection="1">
      <alignment horizontal="center" vertical="center" shrinkToFit="1"/>
    </xf>
    <xf numFmtId="0" fontId="0" fillId="0" borderId="39" xfId="0" applyBorder="1" applyAlignment="1">
      <alignment horizontal="center" vertical="center" wrapText="1" shrinkToFit="1"/>
    </xf>
    <xf numFmtId="167" fontId="0" fillId="0" borderId="40" xfId="3" applyNumberFormat="1" applyFont="1" applyFill="1" applyBorder="1" applyAlignment="1" applyProtection="1">
      <alignment horizontal="center" vertical="center" shrinkToFit="1"/>
    </xf>
    <xf numFmtId="49" fontId="0" fillId="6" borderId="41" xfId="0" applyNumberFormat="1" applyFill="1" applyBorder="1" applyAlignment="1" applyProtection="1">
      <alignment horizontal="center" vertical="center" wrapText="1"/>
      <protection locked="0"/>
    </xf>
    <xf numFmtId="49" fontId="0" fillId="3" borderId="41" xfId="0" applyNumberFormat="1" applyFill="1" applyBorder="1" applyAlignment="1" applyProtection="1">
      <alignment horizontal="center" vertical="center" wrapText="1"/>
      <protection locked="0"/>
    </xf>
    <xf numFmtId="0" fontId="0" fillId="3" borderId="41" xfId="0" applyFill="1" applyBorder="1" applyAlignment="1" applyProtection="1">
      <alignment horizontal="left" vertical="center" wrapText="1"/>
      <protection locked="0"/>
    </xf>
    <xf numFmtId="0" fontId="0" fillId="3" borderId="41" xfId="0" applyFill="1" applyBorder="1" applyAlignment="1" applyProtection="1">
      <alignment horizontal="center" vertical="center" wrapText="1"/>
      <protection locked="0"/>
    </xf>
    <xf numFmtId="167" fontId="0" fillId="0" borderId="41" xfId="3" applyNumberFormat="1" applyFont="1" applyFill="1" applyBorder="1" applyAlignment="1" applyProtection="1">
      <alignment vertical="center" shrinkToFit="1"/>
    </xf>
    <xf numFmtId="10" fontId="0" fillId="6" borderId="41" xfId="7" applyNumberFormat="1" applyFont="1" applyFill="1" applyBorder="1" applyAlignment="1" applyProtection="1">
      <alignment horizontal="center" vertical="center" wrapText="1"/>
      <protection locked="0"/>
    </xf>
    <xf numFmtId="167" fontId="0" fillId="0" borderId="42" xfId="3" applyNumberFormat="1" applyFont="1" applyFill="1" applyBorder="1" applyAlignment="1" applyProtection="1">
      <alignment horizontal="center" vertical="center" shrinkToFit="1"/>
    </xf>
    <xf numFmtId="0" fontId="6" fillId="0" borderId="0" xfId="0" applyFont="1" applyAlignment="1">
      <alignment vertical="center"/>
    </xf>
    <xf numFmtId="0" fontId="15" fillId="0" borderId="11" xfId="5" applyFont="1" applyBorder="1"/>
    <xf numFmtId="0" fontId="15" fillId="0" borderId="13" xfId="5" applyFont="1" applyBorder="1"/>
    <xf numFmtId="0" fontId="15" fillId="0" borderId="14" xfId="5" applyFont="1" applyBorder="1"/>
    <xf numFmtId="166" fontId="2" fillId="5" borderId="45" xfId="6" applyFont="1" applyFill="1" applyBorder="1" applyAlignment="1" applyProtection="1">
      <alignment horizontal="center"/>
    </xf>
    <xf numFmtId="166" fontId="2" fillId="5" borderId="46" xfId="6" applyFont="1" applyFill="1" applyBorder="1" applyAlignment="1" applyProtection="1">
      <alignment horizontal="right"/>
    </xf>
    <xf numFmtId="166" fontId="2" fillId="5" borderId="47" xfId="6" applyFont="1" applyFill="1" applyBorder="1" applyAlignment="1" applyProtection="1">
      <alignment shrinkToFit="1"/>
    </xf>
    <xf numFmtId="166" fontId="2" fillId="5" borderId="42" xfId="6" applyFont="1" applyFill="1" applyBorder="1" applyAlignment="1" applyProtection="1">
      <alignment shrinkToFit="1"/>
    </xf>
    <xf numFmtId="0" fontId="1" fillId="0" borderId="0" xfId="0" applyFont="1"/>
    <xf numFmtId="165" fontId="14" fillId="0" borderId="48" xfId="5" applyNumberFormat="1" applyFont="1" applyBorder="1" applyAlignment="1">
      <alignment horizontal="center"/>
    </xf>
    <xf numFmtId="0" fontId="15" fillId="0" borderId="49" xfId="5" applyFont="1" applyBorder="1" applyAlignment="1">
      <alignment horizontal="center"/>
    </xf>
    <xf numFmtId="165" fontId="15" fillId="0" borderId="50" xfId="5" applyNumberFormat="1" applyFont="1" applyBorder="1" applyAlignment="1">
      <alignment horizontal="center"/>
    </xf>
    <xf numFmtId="0" fontId="15" fillId="0" borderId="51" xfId="5" applyFont="1" applyBorder="1" applyAlignment="1">
      <alignment horizontal="center"/>
    </xf>
    <xf numFmtId="0" fontId="16" fillId="0" borderId="0" xfId="5" applyFont="1" applyBorder="1"/>
    <xf numFmtId="0" fontId="15" fillId="0" borderId="0" xfId="5" applyFont="1" applyBorder="1"/>
    <xf numFmtId="10" fontId="1" fillId="5" borderId="23" xfId="7" applyNumberFormat="1" applyFont="1" applyFill="1" applyBorder="1" applyAlignment="1" applyProtection="1"/>
    <xf numFmtId="10" fontId="1" fillId="5" borderId="43" xfId="7" applyNumberFormat="1" applyFont="1" applyFill="1" applyBorder="1" applyAlignment="1" applyProtection="1"/>
    <xf numFmtId="0" fontId="3" fillId="0" borderId="0" xfId="2"/>
    <xf numFmtId="0" fontId="3" fillId="0" borderId="0" xfId="2" applyFont="1"/>
    <xf numFmtId="0" fontId="7" fillId="0" borderId="0" xfId="2" applyFont="1" applyAlignment="1">
      <alignment horizontal="left"/>
    </xf>
    <xf numFmtId="0" fontId="9" fillId="0" borderId="19" xfId="2" applyFont="1" applyBorder="1" applyAlignment="1">
      <alignment horizontal="center" vertical="center"/>
    </xf>
    <xf numFmtId="10" fontId="9" fillId="3" borderId="19" xfId="2" applyNumberFormat="1" applyFont="1" applyFill="1" applyBorder="1" applyAlignment="1" applyProtection="1">
      <alignment horizontal="center" vertical="center"/>
      <protection locked="0"/>
    </xf>
    <xf numFmtId="10" fontId="9" fillId="0" borderId="19" xfId="2" applyNumberFormat="1" applyFont="1" applyBorder="1" applyAlignment="1">
      <alignment horizontal="center" vertical="center"/>
    </xf>
    <xf numFmtId="0" fontId="9" fillId="0" borderId="19" xfId="2" applyFont="1" applyBorder="1" applyAlignment="1">
      <alignment horizontal="center" vertical="center" wrapText="1"/>
    </xf>
    <xf numFmtId="0" fontId="9" fillId="5" borderId="19" xfId="2" applyFont="1" applyFill="1" applyBorder="1" applyAlignment="1">
      <alignment horizontal="center" vertical="center" wrapText="1"/>
    </xf>
    <xf numFmtId="10" fontId="8" fillId="5" borderId="19" xfId="2" applyNumberFormat="1" applyFont="1" applyFill="1" applyBorder="1" applyAlignment="1">
      <alignment horizontal="center" vertical="center"/>
    </xf>
    <xf numFmtId="0" fontId="3" fillId="0" borderId="0" xfId="2" applyFont="1" applyAlignment="1">
      <alignment horizontal="center" vertical="top"/>
    </xf>
    <xf numFmtId="0" fontId="4" fillId="0" borderId="0" xfId="2" applyFont="1" applyAlignment="1">
      <alignment horizontal="center" vertical="top"/>
    </xf>
    <xf numFmtId="170" fontId="3" fillId="0" borderId="0" xfId="2" applyNumberFormat="1" applyFont="1"/>
    <xf numFmtId="0" fontId="2" fillId="0" borderId="0" xfId="2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6" xfId="0" applyBorder="1" applyAlignment="1"/>
    <xf numFmtId="0" fontId="36" fillId="0" borderId="0" xfId="50"/>
    <xf numFmtId="0" fontId="35" fillId="0" borderId="0" xfId="50" applyFont="1"/>
    <xf numFmtId="0" fontId="35" fillId="0" borderId="6" xfId="50" applyFont="1" applyBorder="1"/>
    <xf numFmtId="49" fontId="38" fillId="23" borderId="67" xfId="50" applyNumberFormat="1" applyFont="1" applyFill="1" applyBorder="1" applyAlignment="1" applyProtection="1">
      <alignment horizontal="center" vertical="center" wrapText="1"/>
      <protection locked="0"/>
    </xf>
    <xf numFmtId="49" fontId="38" fillId="23" borderId="67" xfId="50" applyNumberFormat="1" applyFont="1" applyFill="1" applyBorder="1" applyAlignment="1" applyProtection="1">
      <alignment vertical="center" wrapText="1"/>
      <protection locked="0"/>
    </xf>
    <xf numFmtId="0" fontId="38" fillId="0" borderId="67" xfId="50" applyFont="1" applyBorder="1" applyAlignment="1">
      <alignment horizontal="center" vertical="center"/>
    </xf>
    <xf numFmtId="0" fontId="38" fillId="21" borderId="67" xfId="50" applyFont="1" applyFill="1" applyBorder="1" applyAlignment="1">
      <alignment vertical="center"/>
    </xf>
    <xf numFmtId="4" fontId="38" fillId="21" borderId="67" xfId="50" applyNumberFormat="1" applyFont="1" applyFill="1" applyBorder="1" applyAlignment="1">
      <alignment horizontal="center" vertical="center"/>
    </xf>
    <xf numFmtId="4" fontId="38" fillId="21" borderId="68" xfId="50" applyNumberFormat="1" applyFont="1" applyFill="1" applyBorder="1" applyAlignment="1">
      <alignment horizontal="center" vertical="center"/>
    </xf>
    <xf numFmtId="49" fontId="35" fillId="23" borderId="66" xfId="50" applyNumberFormat="1" applyFont="1" applyFill="1" applyBorder="1" applyAlignment="1" applyProtection="1">
      <alignment horizontal="center" vertical="center" wrapText="1"/>
      <protection locked="0"/>
    </xf>
    <xf numFmtId="0" fontId="35" fillId="0" borderId="66" xfId="50" applyFont="1" applyBorder="1" applyAlignment="1">
      <alignment horizontal="left" vertical="center" wrapText="1"/>
    </xf>
    <xf numFmtId="0" fontId="35" fillId="0" borderId="66" xfId="50" applyFont="1" applyBorder="1" applyAlignment="1">
      <alignment horizontal="center" vertical="center" wrapText="1"/>
    </xf>
    <xf numFmtId="0" fontId="35" fillId="23" borderId="66" xfId="50" applyFont="1" applyFill="1" applyBorder="1" applyAlignment="1" applyProtection="1">
      <alignment horizontal="center" vertical="center" wrapText="1"/>
      <protection locked="0"/>
    </xf>
    <xf numFmtId="4" fontId="35" fillId="0" borderId="66" xfId="50" applyNumberFormat="1" applyFont="1" applyBorder="1" applyAlignment="1">
      <alignment horizontal="center" vertical="center" wrapText="1"/>
    </xf>
    <xf numFmtId="0" fontId="36" fillId="0" borderId="0" xfId="50" applyBorder="1"/>
    <xf numFmtId="0" fontId="35" fillId="0" borderId="0" xfId="50" applyFont="1" applyBorder="1" applyAlignment="1"/>
    <xf numFmtId="0" fontId="35" fillId="0" borderId="0" xfId="50" applyFont="1" applyAlignment="1"/>
    <xf numFmtId="0" fontId="37" fillId="22" borderId="5" xfId="52" applyFont="1" applyFill="1" applyBorder="1" applyAlignment="1">
      <alignment horizontal="center" vertical="center"/>
    </xf>
    <xf numFmtId="49" fontId="37" fillId="22" borderId="6" xfId="52" applyNumberFormat="1" applyFont="1" applyFill="1" applyBorder="1" applyAlignment="1">
      <alignment horizontal="center" vertical="center"/>
    </xf>
    <xf numFmtId="0" fontId="37" fillId="22" borderId="6" xfId="52" applyFont="1" applyFill="1" applyBorder="1" applyAlignment="1">
      <alignment vertical="center"/>
    </xf>
    <xf numFmtId="0" fontId="37" fillId="22" borderId="6" xfId="52" applyFont="1" applyFill="1" applyBorder="1" applyAlignment="1">
      <alignment horizontal="center" vertical="center"/>
    </xf>
    <xf numFmtId="4" fontId="37" fillId="22" borderId="6" xfId="52" applyNumberFormat="1" applyFont="1" applyFill="1" applyBorder="1" applyAlignment="1">
      <alignment horizontal="center" vertical="center"/>
    </xf>
    <xf numFmtId="0" fontId="37" fillId="22" borderId="7" xfId="52" applyFont="1" applyFill="1" applyBorder="1" applyAlignment="1">
      <alignment horizontal="center" vertic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14" xfId="0" applyBorder="1" applyAlignment="1">
      <alignment horizontal="center"/>
    </xf>
    <xf numFmtId="43" fontId="0" fillId="3" borderId="31" xfId="3" applyFont="1" applyFill="1" applyBorder="1" applyAlignment="1" applyProtection="1">
      <alignment horizontal="center" vertical="center" wrapText="1"/>
      <protection locked="0"/>
    </xf>
    <xf numFmtId="43" fontId="0" fillId="3" borderId="30" xfId="3" applyFont="1" applyFill="1" applyBorder="1" applyAlignment="1" applyProtection="1">
      <alignment horizontal="center" vertical="center" wrapText="1"/>
      <protection locked="0"/>
    </xf>
    <xf numFmtId="43" fontId="0" fillId="3" borderId="25" xfId="3" applyFont="1" applyFill="1" applyBorder="1" applyAlignment="1" applyProtection="1">
      <alignment horizontal="center" vertical="center" wrapText="1"/>
      <protection locked="0"/>
    </xf>
    <xf numFmtId="43" fontId="0" fillId="3" borderId="41" xfId="3" applyFont="1" applyFill="1" applyBorder="1" applyAlignment="1" applyProtection="1">
      <alignment horizontal="center" vertical="center" wrapText="1"/>
      <protection locked="0"/>
    </xf>
    <xf numFmtId="0" fontId="8" fillId="0" borderId="6" xfId="2" applyFont="1" applyBorder="1" applyAlignment="1">
      <alignment horizontal="center" vertical="center"/>
    </xf>
    <xf numFmtId="0" fontId="0" fillId="0" borderId="0" xfId="2" applyFont="1" applyAlignment="1">
      <alignment horizontal="center" vertical="center"/>
    </xf>
    <xf numFmtId="164" fontId="0" fillId="0" borderId="0" xfId="2" applyNumberFormat="1" applyFont="1" applyAlignment="1">
      <alignment horizontal="center"/>
    </xf>
    <xf numFmtId="14" fontId="35" fillId="0" borderId="0" xfId="50" applyNumberFormat="1" applyFont="1" applyFill="1" applyBorder="1" applyAlignment="1" applyProtection="1">
      <alignment horizontal="left"/>
      <protection locked="0"/>
    </xf>
    <xf numFmtId="0" fontId="35" fillId="0" borderId="0" xfId="50" applyFont="1" applyBorder="1"/>
    <xf numFmtId="0" fontId="2" fillId="0" borderId="0" xfId="2" applyFont="1" applyBorder="1" applyAlignment="1">
      <alignment horizontal="left"/>
    </xf>
    <xf numFmtId="0" fontId="3" fillId="0" borderId="0" xfId="2" applyFont="1" applyBorder="1"/>
    <xf numFmtId="0" fontId="35" fillId="0" borderId="0" xfId="50" applyFont="1" applyBorder="1" applyAlignment="1">
      <alignment horizontal="left" vertical="center" wrapText="1"/>
    </xf>
    <xf numFmtId="0" fontId="35" fillId="0" borderId="0" xfId="50" applyFont="1" applyBorder="1" applyAlignment="1">
      <alignment horizontal="center" vertical="center" wrapText="1"/>
    </xf>
    <xf numFmtId="4" fontId="35" fillId="0" borderId="0" xfId="50" applyNumberFormat="1" applyFont="1" applyBorder="1" applyAlignment="1">
      <alignment horizontal="center" vertical="center" wrapText="1"/>
    </xf>
    <xf numFmtId="49" fontId="38" fillId="23" borderId="71" xfId="50" applyNumberFormat="1" applyFont="1" applyFill="1" applyBorder="1" applyAlignment="1" applyProtection="1">
      <alignment horizontal="center" vertical="center" wrapText="1"/>
      <protection locked="0"/>
    </xf>
    <xf numFmtId="49" fontId="35" fillId="23" borderId="72" xfId="50" applyNumberFormat="1" applyFont="1" applyFill="1" applyBorder="1" applyAlignment="1" applyProtection="1">
      <alignment horizontal="center" vertical="center" wrapText="1"/>
      <protection locked="0"/>
    </xf>
    <xf numFmtId="4" fontId="35" fillId="0" borderId="73" xfId="50" applyNumberFormat="1" applyFont="1" applyBorder="1" applyAlignment="1">
      <alignment horizontal="center" vertical="center" wrapText="1"/>
    </xf>
    <xf numFmtId="49" fontId="35" fillId="23" borderId="74" xfId="50" applyNumberFormat="1" applyFont="1" applyFill="1" applyBorder="1" applyAlignment="1" applyProtection="1">
      <alignment horizontal="center" vertical="center" wrapText="1"/>
      <protection locked="0"/>
    </xf>
    <xf numFmtId="49" fontId="35" fillId="23" borderId="75" xfId="50" applyNumberFormat="1" applyFont="1" applyFill="1" applyBorder="1" applyAlignment="1" applyProtection="1">
      <alignment horizontal="center" vertical="center" wrapText="1"/>
      <protection locked="0"/>
    </xf>
    <xf numFmtId="0" fontId="35" fillId="0" borderId="75" xfId="50" applyFont="1" applyBorder="1" applyAlignment="1">
      <alignment horizontal="left" vertical="center" wrapText="1"/>
    </xf>
    <xf numFmtId="0" fontId="35" fillId="0" borderId="75" xfId="50" applyFont="1" applyBorder="1" applyAlignment="1">
      <alignment horizontal="center" vertical="center" wrapText="1"/>
    </xf>
    <xf numFmtId="0" fontId="35" fillId="23" borderId="75" xfId="50" applyFont="1" applyFill="1" applyBorder="1" applyAlignment="1" applyProtection="1">
      <alignment horizontal="center" vertical="center" wrapText="1"/>
      <protection locked="0"/>
    </xf>
    <xf numFmtId="4" fontId="35" fillId="0" borderId="75" xfId="50" applyNumberFormat="1" applyFont="1" applyBorder="1" applyAlignment="1">
      <alignment horizontal="center" vertical="center" wrapText="1"/>
    </xf>
    <xf numFmtId="4" fontId="35" fillId="0" borderId="76" xfId="50" applyNumberFormat="1" applyFont="1" applyBorder="1" applyAlignment="1">
      <alignment horizontal="center" vertical="center" wrapText="1"/>
    </xf>
    <xf numFmtId="0" fontId="35" fillId="0" borderId="0" xfId="50" applyFont="1" applyFill="1" applyBorder="1" applyAlignment="1" applyProtection="1">
      <alignment horizontal="center" vertical="center" wrapText="1"/>
      <protection locked="0"/>
    </xf>
    <xf numFmtId="10" fontId="1" fillId="5" borderId="77" xfId="7" applyNumberFormat="1" applyFont="1" applyFill="1" applyBorder="1" applyAlignment="1" applyProtection="1"/>
    <xf numFmtId="168" fontId="0" fillId="0" borderId="78" xfId="3" applyNumberFormat="1" applyFont="1" applyFill="1" applyBorder="1" applyAlignment="1" applyProtection="1">
      <alignment horizontal="center" vertical="center"/>
    </xf>
    <xf numFmtId="168" fontId="0" fillId="0" borderId="79" xfId="3" applyNumberFormat="1" applyFont="1" applyFill="1" applyBorder="1" applyAlignment="1" applyProtection="1">
      <alignment horizontal="center" vertical="center"/>
    </xf>
    <xf numFmtId="44" fontId="3" fillId="0" borderId="70" xfId="7" applyNumberFormat="1" applyFill="1" applyBorder="1" applyAlignment="1" applyProtection="1">
      <alignment horizontal="center"/>
      <protection locked="0"/>
    </xf>
    <xf numFmtId="10" fontId="3" fillId="0" borderId="70" xfId="7" applyNumberFormat="1" applyFill="1" applyBorder="1" applyAlignment="1" applyProtection="1">
      <alignment horizontal="center"/>
    </xf>
    <xf numFmtId="44" fontId="3" fillId="0" borderId="70" xfId="4" applyFont="1" applyFill="1" applyBorder="1" applyAlignment="1" applyProtection="1">
      <alignment horizontal="center"/>
      <protection locked="0"/>
    </xf>
    <xf numFmtId="44" fontId="3" fillId="0" borderId="80" xfId="7" applyNumberFormat="1" applyFill="1" applyBorder="1" applyAlignment="1" applyProtection="1">
      <alignment horizontal="center"/>
      <protection locked="0"/>
    </xf>
    <xf numFmtId="10" fontId="3" fillId="0" borderId="80" xfId="7" applyNumberFormat="1" applyFill="1" applyBorder="1" applyAlignment="1" applyProtection="1">
      <alignment horizontal="center"/>
    </xf>
    <xf numFmtId="44" fontId="3" fillId="0" borderId="80" xfId="4" applyFont="1" applyFill="1" applyBorder="1" applyAlignment="1" applyProtection="1">
      <alignment horizontal="center"/>
      <protection locked="0"/>
    </xf>
    <xf numFmtId="0" fontId="15" fillId="4" borderId="81" xfId="5" applyFont="1" applyFill="1" applyBorder="1"/>
    <xf numFmtId="0" fontId="15" fillId="4" borderId="82" xfId="5" applyFont="1" applyFill="1" applyBorder="1"/>
    <xf numFmtId="166" fontId="0" fillId="4" borderId="82" xfId="6" applyFont="1" applyFill="1" applyBorder="1" applyAlignment="1" applyProtection="1">
      <alignment horizontal="center"/>
    </xf>
    <xf numFmtId="0" fontId="15" fillId="4" borderId="83" xfId="5" applyFont="1" applyFill="1" applyBorder="1"/>
    <xf numFmtId="10" fontId="14" fillId="0" borderId="0" xfId="5" applyNumberFormat="1" applyFont="1" applyBorder="1" applyAlignment="1">
      <alignment horizontal="left"/>
    </xf>
    <xf numFmtId="168" fontId="1" fillId="0" borderId="84" xfId="3" applyNumberFormat="1" applyFont="1" applyFill="1" applyBorder="1" applyAlignment="1" applyProtection="1">
      <alignment horizontal="right" shrinkToFit="1"/>
    </xf>
    <xf numFmtId="10" fontId="3" fillId="8" borderId="85" xfId="7" applyNumberFormat="1" applyFill="1" applyBorder="1" applyAlignment="1" applyProtection="1">
      <alignment horizontal="center"/>
    </xf>
    <xf numFmtId="10" fontId="3" fillId="8" borderId="96" xfId="7" applyNumberFormat="1" applyFill="1" applyBorder="1" applyAlignment="1" applyProtection="1">
      <alignment horizontal="center"/>
    </xf>
    <xf numFmtId="166" fontId="1" fillId="5" borderId="99" xfId="6" applyFont="1" applyFill="1" applyBorder="1" applyAlignment="1" applyProtection="1">
      <alignment horizontal="center"/>
    </xf>
    <xf numFmtId="166" fontId="1" fillId="5" borderId="100" xfId="6" applyFont="1" applyFill="1" applyBorder="1" applyAlignment="1" applyProtection="1">
      <alignment horizontal="right"/>
    </xf>
    <xf numFmtId="10" fontId="1" fillId="5" borderId="101" xfId="7" applyNumberFormat="1" applyFont="1" applyFill="1" applyBorder="1" applyAlignment="1" applyProtection="1"/>
    <xf numFmtId="10" fontId="1" fillId="5" borderId="102" xfId="7" applyNumberFormat="1" applyFont="1" applyFill="1" applyBorder="1" applyAlignment="1" applyProtection="1"/>
    <xf numFmtId="43" fontId="1" fillId="5" borderId="103" xfId="3" applyFont="1" applyFill="1" applyBorder="1" applyAlignment="1" applyProtection="1">
      <alignment shrinkToFit="1"/>
    </xf>
    <xf numFmtId="0" fontId="15" fillId="0" borderId="48" xfId="5" applyFont="1" applyBorder="1" applyAlignment="1">
      <alignment horizontal="center"/>
    </xf>
    <xf numFmtId="43" fontId="0" fillId="0" borderId="0" xfId="3" applyFont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4" fillId="5" borderId="29" xfId="5" applyFont="1" applyFill="1" applyBorder="1" applyAlignment="1">
      <alignment horizontal="center" vertical="center"/>
    </xf>
    <xf numFmtId="0" fontId="14" fillId="5" borderId="44" xfId="5" applyFont="1" applyFill="1" applyBorder="1" applyAlignment="1">
      <alignment horizontal="center" vertical="center"/>
    </xf>
    <xf numFmtId="0" fontId="14" fillId="0" borderId="88" xfId="5" applyFont="1" applyBorder="1" applyAlignment="1">
      <alignment horizontal="center" vertical="center"/>
    </xf>
    <xf numFmtId="0" fontId="14" fillId="0" borderId="89" xfId="5" applyFont="1" applyBorder="1" applyAlignment="1">
      <alignment horizontal="center" vertical="center"/>
    </xf>
    <xf numFmtId="0" fontId="14" fillId="0" borderId="87" xfId="5" applyFont="1" applyBorder="1" applyAlignment="1">
      <alignment horizontal="center" vertical="center"/>
    </xf>
    <xf numFmtId="0" fontId="14" fillId="0" borderId="86" xfId="5" applyFont="1" applyBorder="1" applyAlignment="1">
      <alignment horizontal="center" vertical="center"/>
    </xf>
    <xf numFmtId="0" fontId="14" fillId="0" borderId="8" xfId="5" applyFont="1" applyBorder="1" applyAlignment="1">
      <alignment horizontal="center" vertical="center" wrapText="1"/>
    </xf>
    <xf numFmtId="0" fontId="14" fillId="0" borderId="9" xfId="5" applyFont="1" applyBorder="1" applyAlignment="1">
      <alignment horizontal="center" vertical="center" wrapText="1"/>
    </xf>
    <xf numFmtId="0" fontId="14" fillId="0" borderId="10" xfId="5" applyFont="1" applyBorder="1" applyAlignment="1">
      <alignment horizontal="center" vertical="center" wrapText="1"/>
    </xf>
    <xf numFmtId="0" fontId="14" fillId="0" borderId="13" xfId="5" applyFont="1" applyBorder="1" applyAlignment="1">
      <alignment horizontal="center" vertical="center" wrapText="1"/>
    </xf>
    <xf numFmtId="0" fontId="14" fillId="0" borderId="14" xfId="5" applyFont="1" applyBorder="1" applyAlignment="1">
      <alignment horizontal="center" vertical="center" wrapText="1"/>
    </xf>
    <xf numFmtId="0" fontId="14" fillId="0" borderId="15" xfId="5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7" fillId="0" borderId="8" xfId="5" applyFont="1" applyBorder="1" applyAlignment="1">
      <alignment horizontal="center" vertical="center"/>
    </xf>
    <xf numFmtId="0" fontId="17" fillId="0" borderId="11" xfId="5" applyFont="1" applyBorder="1" applyAlignment="1">
      <alignment horizontal="center" vertical="center"/>
    </xf>
    <xf numFmtId="0" fontId="14" fillId="0" borderId="90" xfId="5" applyFont="1" applyBorder="1" applyAlignment="1">
      <alignment horizontal="center" vertical="center" wrapText="1"/>
    </xf>
    <xf numFmtId="0" fontId="14" fillId="0" borderId="91" xfId="5" applyFont="1" applyBorder="1" applyAlignment="1">
      <alignment horizontal="center" vertical="center" wrapText="1"/>
    </xf>
    <xf numFmtId="166" fontId="2" fillId="0" borderId="92" xfId="6" applyFont="1" applyFill="1" applyBorder="1" applyAlignment="1" applyProtection="1">
      <alignment horizontal="center" vertical="center" wrapText="1"/>
    </xf>
    <xf numFmtId="166" fontId="2" fillId="0" borderId="93" xfId="6" applyFont="1" applyFill="1" applyBorder="1" applyAlignment="1" applyProtection="1">
      <alignment horizontal="center" vertical="center" wrapText="1"/>
    </xf>
    <xf numFmtId="168" fontId="2" fillId="0" borderId="94" xfId="3" applyNumberFormat="1" applyFont="1" applyFill="1" applyBorder="1" applyAlignment="1" applyProtection="1">
      <alignment horizontal="center" vertical="center"/>
    </xf>
    <xf numFmtId="168" fontId="2" fillId="0" borderId="95" xfId="3" applyNumberFormat="1" applyFont="1" applyFill="1" applyBorder="1" applyAlignment="1" applyProtection="1">
      <alignment horizontal="center" vertical="center"/>
    </xf>
    <xf numFmtId="0" fontId="14" fillId="5" borderId="98" xfId="5" applyFont="1" applyFill="1" applyBorder="1" applyAlignment="1">
      <alignment horizontal="center" vertical="center"/>
    </xf>
    <xf numFmtId="0" fontId="14" fillId="5" borderId="28" xfId="5" applyFont="1" applyFill="1" applyBorder="1" applyAlignment="1">
      <alignment horizontal="center" vertical="center"/>
    </xf>
    <xf numFmtId="44" fontId="17" fillId="0" borderId="9" xfId="4" applyFont="1" applyBorder="1" applyAlignment="1">
      <alignment horizontal="center" vertical="center"/>
    </xf>
    <xf numFmtId="44" fontId="17" fillId="0" borderId="97" xfId="4" applyFont="1" applyBorder="1" applyAlignment="1">
      <alignment horizontal="center" vertical="center"/>
    </xf>
    <xf numFmtId="44" fontId="17" fillId="0" borderId="0" xfId="4" applyFont="1" applyBorder="1" applyAlignment="1">
      <alignment horizontal="center" vertical="center"/>
    </xf>
    <xf numFmtId="44" fontId="17" fillId="0" borderId="4" xfId="4" applyFont="1" applyBorder="1" applyAlignment="1">
      <alignment horizontal="center" vertical="center"/>
    </xf>
    <xf numFmtId="0" fontId="14" fillId="0" borderId="10" xfId="5" applyFont="1" applyBorder="1" applyAlignment="1">
      <alignment horizontal="center" vertical="center"/>
    </xf>
    <xf numFmtId="0" fontId="14" fillId="0" borderId="15" xfId="5" applyFont="1" applyBorder="1" applyAlignment="1">
      <alignment horizontal="center" vertical="center"/>
    </xf>
    <xf numFmtId="0" fontId="9" fillId="5" borderId="19" xfId="2" applyFont="1" applyFill="1" applyBorder="1" applyAlignment="1">
      <alignment vertical="center" wrapText="1"/>
    </xf>
    <xf numFmtId="0" fontId="3" fillId="0" borderId="19" xfId="2" applyFont="1" applyBorder="1" applyAlignment="1">
      <alignment vertical="center" wrapText="1"/>
    </xf>
    <xf numFmtId="0" fontId="3" fillId="0" borderId="0" xfId="2" applyFont="1" applyAlignment="1">
      <alignment horizontal="center" vertical="center"/>
    </xf>
    <xf numFmtId="0" fontId="34" fillId="0" borderId="2" xfId="1" applyFont="1" applyBorder="1" applyAlignment="1">
      <alignment horizontal="left"/>
    </xf>
    <xf numFmtId="0" fontId="34" fillId="0" borderId="1" xfId="1" applyFont="1" applyBorder="1" applyAlignment="1">
      <alignment horizontal="left"/>
    </xf>
    <xf numFmtId="0" fontId="34" fillId="0" borderId="3" xfId="1" applyFont="1" applyBorder="1" applyAlignment="1">
      <alignment horizontal="left"/>
    </xf>
    <xf numFmtId="0" fontId="7" fillId="0" borderId="63" xfId="38" applyNumberFormat="1" applyFont="1" applyFill="1" applyBorder="1" applyAlignment="1" applyProtection="1">
      <alignment horizontal="left" wrapText="1"/>
    </xf>
    <xf numFmtId="0" fontId="7" fillId="0" borderId="64" xfId="38" applyNumberFormat="1" applyFont="1" applyFill="1" applyBorder="1" applyAlignment="1" applyProtection="1">
      <alignment horizontal="left" wrapText="1"/>
    </xf>
    <xf numFmtId="0" fontId="7" fillId="0" borderId="65" xfId="38" applyNumberFormat="1" applyFont="1" applyFill="1" applyBorder="1" applyAlignment="1" applyProtection="1">
      <alignment horizontal="left" wrapText="1"/>
    </xf>
    <xf numFmtId="0" fontId="7" fillId="0" borderId="61" xfId="2" applyFont="1" applyBorder="1" applyAlignment="1">
      <alignment horizontal="left" wrapText="1"/>
    </xf>
    <xf numFmtId="0" fontId="7" fillId="0" borderId="62" xfId="2" applyFont="1" applyBorder="1" applyAlignment="1">
      <alignment horizontal="left" wrapText="1"/>
    </xf>
    <xf numFmtId="0" fontId="7" fillId="0" borderId="18" xfId="2" applyFont="1" applyBorder="1" applyAlignment="1">
      <alignment horizontal="left" wrapText="1"/>
    </xf>
    <xf numFmtId="10" fontId="7" fillId="3" borderId="19" xfId="2" applyNumberFormat="1" applyFont="1" applyFill="1" applyBorder="1" applyAlignment="1" applyProtection="1">
      <alignment horizontal="center"/>
      <protection locked="0"/>
    </xf>
    <xf numFmtId="0" fontId="8" fillId="0" borderId="19" xfId="2" applyFont="1" applyBorder="1" applyAlignment="1">
      <alignment vertical="center"/>
    </xf>
    <xf numFmtId="0" fontId="8" fillId="0" borderId="19" xfId="2" applyFont="1" applyBorder="1" applyAlignment="1">
      <alignment horizontal="center" vertical="center"/>
    </xf>
    <xf numFmtId="4" fontId="8" fillId="0" borderId="19" xfId="2" applyNumberFormat="1" applyFont="1" applyBorder="1" applyAlignment="1">
      <alignment horizontal="center" vertical="center" wrapText="1"/>
    </xf>
    <xf numFmtId="0" fontId="7" fillId="0" borderId="19" xfId="2" applyFont="1" applyBorder="1" applyAlignment="1">
      <alignment horizontal="left"/>
    </xf>
    <xf numFmtId="0" fontId="33" fillId="0" borderId="19" xfId="2" applyFont="1" applyBorder="1" applyAlignment="1">
      <alignment horizontal="center"/>
    </xf>
    <xf numFmtId="0" fontId="34" fillId="0" borderId="2" xfId="1" applyFont="1" applyBorder="1" applyAlignment="1">
      <alignment horizontal="left" vertical="center"/>
    </xf>
    <xf numFmtId="0" fontId="34" fillId="0" borderId="1" xfId="1" applyFont="1" applyBorder="1" applyAlignment="1">
      <alignment horizontal="left" vertical="center"/>
    </xf>
    <xf numFmtId="0" fontId="34" fillId="0" borderId="3" xfId="1" applyFont="1" applyBorder="1" applyAlignment="1">
      <alignment horizontal="left" vertical="center"/>
    </xf>
    <xf numFmtId="169" fontId="7" fillId="6" borderId="5" xfId="38" applyFont="1" applyFill="1" applyBorder="1" applyAlignment="1" applyProtection="1">
      <alignment horizontal="left" vertical="center"/>
      <protection locked="0"/>
    </xf>
    <xf numFmtId="169" fontId="7" fillId="6" borderId="6" xfId="38" applyFont="1" applyFill="1" applyBorder="1" applyAlignment="1" applyProtection="1">
      <alignment horizontal="left" vertical="center"/>
      <protection locked="0"/>
    </xf>
    <xf numFmtId="169" fontId="7" fillId="6" borderId="7" xfId="38" applyFont="1" applyFill="1" applyBorder="1" applyAlignment="1" applyProtection="1">
      <alignment horizontal="left" vertical="center"/>
      <protection locked="0"/>
    </xf>
    <xf numFmtId="14" fontId="3" fillId="0" borderId="0" xfId="2" applyNumberFormat="1" applyFont="1" applyBorder="1" applyAlignment="1">
      <alignment horizontal="left"/>
    </xf>
    <xf numFmtId="0" fontId="3" fillId="0" borderId="0" xfId="2" applyNumberFormat="1" applyFont="1" applyBorder="1" applyAlignment="1">
      <alignment horizontal="left"/>
    </xf>
    <xf numFmtId="0" fontId="2" fillId="0" borderId="0" xfId="2" applyFont="1" applyAlignment="1">
      <alignment horizontal="left" vertical="center"/>
    </xf>
    <xf numFmtId="0" fontId="11" fillId="0" borderId="0" xfId="2" applyFont="1" applyAlignment="1">
      <alignment horizontal="center"/>
    </xf>
    <xf numFmtId="0" fontId="10" fillId="0" borderId="0" xfId="2" applyFont="1" applyAlignment="1">
      <alignment horizontal="left" vertical="center"/>
    </xf>
    <xf numFmtId="0" fontId="7" fillId="0" borderId="19" xfId="2" applyFont="1" applyBorder="1" applyAlignment="1">
      <alignment horizontal="left" vertical="center" wrapText="1"/>
    </xf>
    <xf numFmtId="49" fontId="3" fillId="3" borderId="19" xfId="2" applyNumberFormat="1" applyFont="1" applyFill="1" applyBorder="1" applyAlignment="1" applyProtection="1">
      <alignment horizontal="left" vertical="top" wrapText="1"/>
      <protection locked="0"/>
    </xf>
    <xf numFmtId="164" fontId="3" fillId="0" borderId="0" xfId="2" applyNumberFormat="1" applyFont="1" applyBorder="1" applyAlignment="1">
      <alignment horizontal="left"/>
    </xf>
    <xf numFmtId="0" fontId="10" fillId="0" borderId="0" xfId="2" applyFont="1" applyAlignment="1">
      <alignment horizontal="center" vertical="top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9" fontId="35" fillId="2" borderId="0" xfId="50" applyNumberFormat="1" applyFont="1" applyFill="1" applyBorder="1" applyAlignment="1" applyProtection="1">
      <alignment horizontal="left"/>
      <protection locked="0"/>
    </xf>
    <xf numFmtId="49" fontId="35" fillId="2" borderId="0" xfId="50" applyNumberFormat="1" applyFont="1" applyFill="1" applyAlignment="1" applyProtection="1">
      <alignment horizontal="left"/>
      <protection locked="0"/>
    </xf>
    <xf numFmtId="14" fontId="35" fillId="0" borderId="69" xfId="50" applyNumberFormat="1" applyFont="1" applyFill="1" applyBorder="1" applyAlignment="1" applyProtection="1">
      <alignment horizontal="left"/>
      <protection locked="0"/>
    </xf>
    <xf numFmtId="14" fontId="35" fillId="0" borderId="0" xfId="50" applyNumberFormat="1" applyFont="1" applyFill="1" applyBorder="1" applyAlignment="1" applyProtection="1">
      <alignment horizontal="left"/>
      <protection locked="0"/>
    </xf>
  </cellXfs>
  <cellStyles count="54">
    <cellStyle name="20% - Ênfase1 2" xfId="8"/>
    <cellStyle name="20% - Ênfase2 2" xfId="9"/>
    <cellStyle name="20% - Ênfase3 2" xfId="10"/>
    <cellStyle name="20% - Ênfase4 2" xfId="11"/>
    <cellStyle name="20% - Ênfase5 2" xfId="12"/>
    <cellStyle name="20% - Ênfase6 2" xfId="13"/>
    <cellStyle name="40% - Ênfase1 2" xfId="14"/>
    <cellStyle name="40% - Ênfase2 2" xfId="15"/>
    <cellStyle name="40% - Ênfase3 2" xfId="16"/>
    <cellStyle name="40% - Ênfase4 2" xfId="17"/>
    <cellStyle name="40% - Ênfase5 2" xfId="18"/>
    <cellStyle name="40% - Ênfase6 2" xfId="19"/>
    <cellStyle name="60% - Ênfase1 2" xfId="20"/>
    <cellStyle name="60% - Ênfase2 2" xfId="21"/>
    <cellStyle name="60% - Ênfase3 2" xfId="22"/>
    <cellStyle name="60% - Ênfase4 2" xfId="23"/>
    <cellStyle name="60% - Ênfase5 2" xfId="24"/>
    <cellStyle name="60% - Ênfase6 2" xfId="25"/>
    <cellStyle name="Bom 2" xfId="26"/>
    <cellStyle name="Cálculo 2" xfId="27"/>
    <cellStyle name="Célula de Verificação 2" xfId="28"/>
    <cellStyle name="Célula Vinculada 2" xfId="29"/>
    <cellStyle name="Ênfase1 2" xfId="30"/>
    <cellStyle name="Ênfase2 2" xfId="31"/>
    <cellStyle name="Ênfase3 2" xfId="32"/>
    <cellStyle name="Ênfase4 2" xfId="33"/>
    <cellStyle name="Ênfase5 2" xfId="34"/>
    <cellStyle name="Ênfase6 2" xfId="35"/>
    <cellStyle name="Entrada 2" xfId="36"/>
    <cellStyle name="Moeda" xfId="4" builtinId="4"/>
    <cellStyle name="Moeda 2" xfId="37"/>
    <cellStyle name="Moeda_Composicao BDI v2.1 2" xfId="38"/>
    <cellStyle name="Normal" xfId="0" builtinId="0"/>
    <cellStyle name="Normal 2" xfId="2"/>
    <cellStyle name="Normal 2 2" xfId="52"/>
    <cellStyle name="Normal 2 3" xfId="51"/>
    <cellStyle name="Normal 3" xfId="5"/>
    <cellStyle name="Normal 4" xfId="50"/>
    <cellStyle name="Normal_FICHA DE VERIFICAÇÃO PRELIMINAR - Plano R" xfId="1"/>
    <cellStyle name="Nota 2" xfId="39"/>
    <cellStyle name="Porcentagem 2" xfId="7"/>
    <cellStyle name="Saída 2" xfId="40"/>
    <cellStyle name="Texto de Aviso 2" xfId="41"/>
    <cellStyle name="Texto Explicativo 2" xfId="42"/>
    <cellStyle name="Título 1 2" xfId="43"/>
    <cellStyle name="Título 2 2" xfId="44"/>
    <cellStyle name="Título 3 2" xfId="45"/>
    <cellStyle name="Título 4 2" xfId="46"/>
    <cellStyle name="Título 5" xfId="47"/>
    <cellStyle name="Total 2" xfId="48"/>
    <cellStyle name="Vírgula" xfId="3" builtinId="3"/>
    <cellStyle name="Vírgula 2" xfId="6"/>
    <cellStyle name="Vírgula 3" xfId="49"/>
    <cellStyle name="Vírgula 4" xfId="53"/>
  </cellStyles>
  <dxfs count="54"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19049</xdr:colOff>
      <xdr:row>0</xdr:row>
      <xdr:rowOff>66568</xdr:rowOff>
    </xdr:from>
    <xdr:to>
      <xdr:col>9</xdr:col>
      <xdr:colOff>847722</xdr:colOff>
      <xdr:row>4</xdr:row>
      <xdr:rowOff>24472</xdr:rowOff>
    </xdr:to>
    <xdr:pic>
      <xdr:nvPicPr>
        <xdr:cNvPr id="5" name="Imagem 4" descr="Nova logo Cotiporã.png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9610724" y="66568"/>
          <a:ext cx="828673" cy="79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19050</xdr:colOff>
      <xdr:row>0</xdr:row>
      <xdr:rowOff>47518</xdr:rowOff>
    </xdr:from>
    <xdr:to>
      <xdr:col>9</xdr:col>
      <xdr:colOff>781047</xdr:colOff>
      <xdr:row>3</xdr:row>
      <xdr:rowOff>149978</xdr:rowOff>
    </xdr:to>
    <xdr:pic>
      <xdr:nvPicPr>
        <xdr:cNvPr id="2" name="Imagem 1" descr="Nova logo Cotiporã.png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7248525" y="47518"/>
          <a:ext cx="761997" cy="7596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419100</xdr:colOff>
      <xdr:row>0</xdr:row>
      <xdr:rowOff>47518</xdr:rowOff>
    </xdr:from>
    <xdr:to>
      <xdr:col>8</xdr:col>
      <xdr:colOff>676272</xdr:colOff>
      <xdr:row>4</xdr:row>
      <xdr:rowOff>190449</xdr:rowOff>
    </xdr:to>
    <xdr:pic>
      <xdr:nvPicPr>
        <xdr:cNvPr id="2" name="Imagem 1" descr="Nova logo Cotiporã.png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7639050" y="47518"/>
          <a:ext cx="923922" cy="933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ONTE%20N.%20SRA.%20DA%20POMPEIA/03.%20Or&#231;amento/PM%203.06.R0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AVIMENTA&#199;&#213;ES/PAVIMENTA&#199;&#195;O%20DE%20&#193;REA%20DE%20APOIO%20&#192;%20EVENTOS/04.%20OR&#199;AMENTO/PO_R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DADOS"/>
      <sheetName val="NOVO"/>
      <sheetName val="BDI"/>
      <sheetName val="Planilha1"/>
      <sheetName val="ORÇAMENTO"/>
      <sheetName val="CÁLCULO"/>
      <sheetName val="EVENTOS"/>
      <sheetName val="CRONO"/>
      <sheetName val="CRONOPLE"/>
      <sheetName val="PLE"/>
      <sheetName val="QCI"/>
      <sheetName val="BM"/>
      <sheetName val="RRE"/>
      <sheetName val="OFÍCIO"/>
    </sheetNames>
    <sheetDataSet>
      <sheetData sheetId="0">
        <row r="3">
          <cell r="O3">
            <v>1</v>
          </cell>
        </row>
      </sheetData>
      <sheetData sheetId="1">
        <row r="17">
          <cell r="F17" t="str">
            <v>Único</v>
          </cell>
        </row>
        <row r="22">
          <cell r="F22" t="str">
            <v>Camila Schmitt Caccia</v>
          </cell>
        </row>
        <row r="23">
          <cell r="F23" t="str">
            <v>RS190280</v>
          </cell>
        </row>
        <row r="24">
          <cell r="F24">
            <v>0</v>
          </cell>
        </row>
        <row r="31">
          <cell r="F31" t="str">
            <v>Tradicional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BDI (1)"/>
      <sheetName val="BDI (2)"/>
      <sheetName val="BDI (3)"/>
      <sheetName val="PO"/>
      <sheetName val="PLQ"/>
      <sheetName val="CFF"/>
    </sheetNames>
    <definedNames>
      <definedName name="linhaSINAPIxls" refersTo="='PO'!$X1" sheetId="4"/>
    </definedNames>
    <sheetDataSet>
      <sheetData sheetId="0">
        <row r="37">
          <cell r="T37" t="str">
            <v>BDI 1</v>
          </cell>
          <cell r="U37" t="str">
            <v>BDI 2</v>
          </cell>
          <cell r="V37" t="str">
            <v>BDI 3</v>
          </cell>
          <cell r="W37" t="str">
            <v>BDI 4</v>
          </cell>
          <cell r="X37" t="str">
            <v>BDI 5</v>
          </cell>
        </row>
        <row r="38">
          <cell r="A38">
            <v>45261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tabSelected="1" zoomScale="85" zoomScaleNormal="85" workbookViewId="0">
      <selection activeCell="D46" sqref="D46"/>
    </sheetView>
  </sheetViews>
  <sheetFormatPr defaultRowHeight="15" x14ac:dyDescent="0.25"/>
  <cols>
    <col min="2" max="2" width="8.42578125" customWidth="1"/>
    <col min="3" max="3" width="10.42578125" customWidth="1"/>
    <col min="4" max="4" width="114" customWidth="1"/>
    <col min="5" max="5" width="8.85546875" customWidth="1"/>
    <col min="6" max="6" width="11.28515625" customWidth="1"/>
    <col min="7" max="7" width="14.42578125" style="92" customWidth="1"/>
    <col min="8" max="8" width="10.7109375" customWidth="1"/>
    <col min="9" max="9" width="14.140625" customWidth="1"/>
    <col min="10" max="10" width="15.42578125" customWidth="1"/>
    <col min="12" max="12" width="16" customWidth="1"/>
  </cols>
  <sheetData>
    <row r="1" spans="1:12" ht="19.5" customHeight="1" x14ac:dyDescent="0.25">
      <c r="A1" s="171" t="s">
        <v>0</v>
      </c>
      <c r="B1" s="172"/>
      <c r="C1" s="172"/>
      <c r="D1" s="172"/>
      <c r="E1" s="172"/>
      <c r="F1" s="172"/>
      <c r="G1" s="172"/>
      <c r="H1" s="172"/>
      <c r="I1" s="172"/>
      <c r="J1" s="173"/>
    </row>
    <row r="2" spans="1:12" ht="15.75" x14ac:dyDescent="0.25">
      <c r="A2" s="2" t="s">
        <v>1</v>
      </c>
      <c r="B2" s="12"/>
      <c r="C2" s="12"/>
      <c r="D2" s="12"/>
      <c r="E2" t="s">
        <v>31</v>
      </c>
      <c r="F2" s="12"/>
      <c r="G2" s="92" t="s">
        <v>32</v>
      </c>
      <c r="H2" s="12"/>
      <c r="I2" s="12"/>
      <c r="J2" s="13"/>
    </row>
    <row r="3" spans="1:12" ht="15.75" x14ac:dyDescent="0.25">
      <c r="A3" s="14" t="s">
        <v>33</v>
      </c>
      <c r="B3" s="12"/>
      <c r="C3" s="12"/>
      <c r="D3" s="12"/>
      <c r="E3" s="170" t="s">
        <v>180</v>
      </c>
      <c r="F3" s="170"/>
      <c r="G3" s="170"/>
      <c r="H3" s="12"/>
      <c r="I3" s="12"/>
      <c r="J3" s="13"/>
    </row>
    <row r="4" spans="1:12" x14ac:dyDescent="0.25">
      <c r="A4" s="2" t="s">
        <v>2</v>
      </c>
      <c r="E4" t="s">
        <v>34</v>
      </c>
      <c r="J4" s="3"/>
    </row>
    <row r="5" spans="1:12" ht="15.75" thickBot="1" x14ac:dyDescent="0.3">
      <c r="A5" s="5"/>
      <c r="B5" s="6"/>
      <c r="C5" s="6"/>
      <c r="D5" s="6"/>
      <c r="E5" s="6"/>
      <c r="F5" s="6"/>
      <c r="G5" s="120"/>
      <c r="H5" s="6"/>
      <c r="I5" s="6"/>
      <c r="J5" s="7"/>
    </row>
    <row r="6" spans="1:12" ht="16.5" thickBot="1" x14ac:dyDescent="0.3">
      <c r="A6" s="174" t="s">
        <v>3</v>
      </c>
      <c r="B6" s="175"/>
      <c r="C6" s="175"/>
      <c r="D6" s="175"/>
      <c r="E6" s="175"/>
      <c r="F6" s="175"/>
      <c r="G6" s="175"/>
      <c r="H6" s="175"/>
      <c r="I6" s="175"/>
      <c r="J6" s="176"/>
    </row>
    <row r="7" spans="1:12" ht="31.5" customHeight="1" x14ac:dyDescent="0.25">
      <c r="A7" s="45" t="s">
        <v>35</v>
      </c>
      <c r="B7" s="46" t="s">
        <v>58</v>
      </c>
      <c r="C7" s="46" t="s">
        <v>59</v>
      </c>
      <c r="D7" s="46" t="s">
        <v>36</v>
      </c>
      <c r="E7" s="47" t="s">
        <v>60</v>
      </c>
      <c r="F7" s="46" t="s">
        <v>61</v>
      </c>
      <c r="G7" s="46" t="str">
        <f>IF(TIPOORCAMENTO="Licitado","","Custo Unitário (sem BDI) (R$)")</f>
        <v>Custo Unitário (sem BDI) (R$)</v>
      </c>
      <c r="H7" s="46" t="str">
        <f>IF(TIPOORCAMENTO="Licitado","","BDI
(%)")</f>
        <v>BDI
(%)</v>
      </c>
      <c r="I7" s="46" t="s">
        <v>62</v>
      </c>
      <c r="J7" s="48" t="s">
        <v>63</v>
      </c>
    </row>
    <row r="8" spans="1:12" x14ac:dyDescent="0.25">
      <c r="A8" s="49"/>
      <c r="B8" s="39"/>
      <c r="C8" s="40"/>
      <c r="D8" s="41" t="s">
        <v>38</v>
      </c>
      <c r="E8" s="42"/>
      <c r="F8" s="43"/>
      <c r="G8" s="121"/>
      <c r="H8" s="44" t="s">
        <v>65</v>
      </c>
      <c r="I8" s="43"/>
      <c r="J8" s="50">
        <f>J9+J13+J17+J21+J25+J27+J29</f>
        <v>283235.31</v>
      </c>
      <c r="L8" s="169"/>
    </row>
    <row r="9" spans="1:12" x14ac:dyDescent="0.25">
      <c r="A9" s="51" t="s">
        <v>95</v>
      </c>
      <c r="B9" s="33"/>
      <c r="C9" s="34"/>
      <c r="D9" s="35" t="s">
        <v>44</v>
      </c>
      <c r="E9" s="36"/>
      <c r="F9" s="37"/>
      <c r="G9" s="122"/>
      <c r="H9" s="38" t="s">
        <v>65</v>
      </c>
      <c r="I9" s="37"/>
      <c r="J9" s="52">
        <f>SUM(J10:J12)</f>
        <v>8582.1299999999992</v>
      </c>
    </row>
    <row r="10" spans="1:12" x14ac:dyDescent="0.25">
      <c r="A10" s="53" t="s">
        <v>96</v>
      </c>
      <c r="B10" s="25" t="s">
        <v>64</v>
      </c>
      <c r="C10" s="26" t="s">
        <v>66</v>
      </c>
      <c r="D10" s="27" t="s">
        <v>82</v>
      </c>
      <c r="E10" s="28" t="s">
        <v>102</v>
      </c>
      <c r="F10" s="29">
        <v>1.8</v>
      </c>
      <c r="G10" s="123">
        <v>459.72</v>
      </c>
      <c r="H10" s="30">
        <v>0.30149999999999999</v>
      </c>
      <c r="I10" s="29">
        <f>ROUND(G10+G10*H10,2)</f>
        <v>598.33000000000004</v>
      </c>
      <c r="J10" s="54">
        <f>ROUND(F10*I10,2)</f>
        <v>1076.99</v>
      </c>
    </row>
    <row r="11" spans="1:12" ht="30" x14ac:dyDescent="0.25">
      <c r="A11" s="53" t="s">
        <v>97</v>
      </c>
      <c r="B11" s="25" t="s">
        <v>67</v>
      </c>
      <c r="C11" s="26" t="s">
        <v>68</v>
      </c>
      <c r="D11" s="27" t="s">
        <v>83</v>
      </c>
      <c r="E11" s="28" t="s">
        <v>103</v>
      </c>
      <c r="F11" s="29">
        <v>3</v>
      </c>
      <c r="G11" s="123">
        <v>666.6</v>
      </c>
      <c r="H11" s="30">
        <v>0.30149999999999999</v>
      </c>
      <c r="I11" s="29">
        <f>ROUND(G11+G11*H11,2)</f>
        <v>867.58</v>
      </c>
      <c r="J11" s="54">
        <f>ROUND(F11*I11,2)</f>
        <v>2602.7399999999998</v>
      </c>
    </row>
    <row r="12" spans="1:12" ht="30" x14ac:dyDescent="0.25">
      <c r="A12" s="53" t="s">
        <v>98</v>
      </c>
      <c r="B12" s="25" t="s">
        <v>64</v>
      </c>
      <c r="C12" s="26" t="s">
        <v>69</v>
      </c>
      <c r="D12" s="27" t="s">
        <v>84</v>
      </c>
      <c r="E12" s="28" t="s">
        <v>104</v>
      </c>
      <c r="F12" s="29">
        <v>320</v>
      </c>
      <c r="G12" s="123">
        <v>11.77</v>
      </c>
      <c r="H12" s="30">
        <v>0.30149999999999999</v>
      </c>
      <c r="I12" s="29">
        <f>ROUND(G12+G12*H12,2)</f>
        <v>15.32</v>
      </c>
      <c r="J12" s="54">
        <f>ROUND(F12*I12,2)</f>
        <v>4902.3999999999996</v>
      </c>
    </row>
    <row r="13" spans="1:12" x14ac:dyDescent="0.25">
      <c r="A13" s="53" t="s">
        <v>99</v>
      </c>
      <c r="B13" s="25"/>
      <c r="C13" s="26"/>
      <c r="D13" s="32" t="s">
        <v>181</v>
      </c>
      <c r="E13" s="28" t="s">
        <v>9</v>
      </c>
      <c r="F13" s="29">
        <v>0</v>
      </c>
      <c r="G13" s="123"/>
      <c r="H13" s="30" t="s">
        <v>65</v>
      </c>
      <c r="I13" s="29"/>
      <c r="J13" s="54">
        <f>SUM(J14:J16)</f>
        <v>10931.92</v>
      </c>
    </row>
    <row r="14" spans="1:12" ht="30" x14ac:dyDescent="0.25">
      <c r="A14" s="53" t="s">
        <v>100</v>
      </c>
      <c r="B14" s="25" t="s">
        <v>64</v>
      </c>
      <c r="C14" s="26" t="s">
        <v>186</v>
      </c>
      <c r="D14" s="27" t="s">
        <v>183</v>
      </c>
      <c r="E14" s="28" t="s">
        <v>158</v>
      </c>
      <c r="F14" s="29">
        <v>4</v>
      </c>
      <c r="G14" s="123">
        <v>103.79</v>
      </c>
      <c r="H14" s="30">
        <v>0.30149999999999999</v>
      </c>
      <c r="I14" s="29">
        <f>ROUND(G14+G14*H14,2)</f>
        <v>135.08000000000001</v>
      </c>
      <c r="J14" s="54">
        <f>ROUND(F14*I14,2)</f>
        <v>540.32000000000005</v>
      </c>
    </row>
    <row r="15" spans="1:12" ht="30" x14ac:dyDescent="0.25">
      <c r="A15" s="53" t="s">
        <v>101</v>
      </c>
      <c r="B15" s="25" t="s">
        <v>64</v>
      </c>
      <c r="C15" s="26" t="s">
        <v>187</v>
      </c>
      <c r="D15" s="27" t="s">
        <v>184</v>
      </c>
      <c r="E15" s="28" t="s">
        <v>104</v>
      </c>
      <c r="F15" s="29">
        <v>30</v>
      </c>
      <c r="G15" s="123">
        <v>234.21</v>
      </c>
      <c r="H15" s="30">
        <v>0.30149999999999999</v>
      </c>
      <c r="I15" s="29">
        <f>ROUND(G15+G15*H15,2)</f>
        <v>304.82</v>
      </c>
      <c r="J15" s="54">
        <f>ROUND(F15*I15,2)</f>
        <v>9144.6</v>
      </c>
    </row>
    <row r="16" spans="1:12" ht="30" x14ac:dyDescent="0.25">
      <c r="A16" s="53" t="s">
        <v>182</v>
      </c>
      <c r="B16" s="25" t="s">
        <v>64</v>
      </c>
      <c r="C16" s="26" t="s">
        <v>188</v>
      </c>
      <c r="D16" s="27" t="s">
        <v>185</v>
      </c>
      <c r="E16" s="28" t="s">
        <v>107</v>
      </c>
      <c r="F16" s="29">
        <v>100</v>
      </c>
      <c r="G16" s="123">
        <v>9.58</v>
      </c>
      <c r="H16" s="30">
        <v>0.30149999999999999</v>
      </c>
      <c r="I16" s="29">
        <f>ROUND(G16+G16*H16,2)</f>
        <v>12.47</v>
      </c>
      <c r="J16" s="54">
        <f>ROUND(F16*I16,2)</f>
        <v>1247</v>
      </c>
    </row>
    <row r="17" spans="1:10" x14ac:dyDescent="0.25">
      <c r="A17" s="53" t="s">
        <v>110</v>
      </c>
      <c r="B17" s="25"/>
      <c r="C17" s="26"/>
      <c r="D17" s="32" t="s">
        <v>46</v>
      </c>
      <c r="E17" s="28" t="s">
        <v>9</v>
      </c>
      <c r="F17" s="29">
        <v>0</v>
      </c>
      <c r="G17" s="123"/>
      <c r="H17" s="30" t="s">
        <v>65</v>
      </c>
      <c r="I17" s="29"/>
      <c r="J17" s="54">
        <f>SUM(J18:J20)</f>
        <v>42170.94</v>
      </c>
    </row>
    <row r="18" spans="1:10" x14ac:dyDescent="0.25">
      <c r="A18" s="53" t="s">
        <v>111</v>
      </c>
      <c r="B18" s="25" t="s">
        <v>67</v>
      </c>
      <c r="C18" s="26" t="s">
        <v>189</v>
      </c>
      <c r="D18" s="27" t="s">
        <v>190</v>
      </c>
      <c r="E18" s="28" t="s">
        <v>105</v>
      </c>
      <c r="F18" s="29">
        <v>80</v>
      </c>
      <c r="G18" s="123">
        <v>122.38</v>
      </c>
      <c r="H18" s="30">
        <v>0.30149999999999999</v>
      </c>
      <c r="I18" s="29">
        <f t="shared" ref="I18:I24" si="0">ROUND(G18+G18*H18,2)</f>
        <v>159.28</v>
      </c>
      <c r="J18" s="54">
        <f t="shared" ref="J18:J24" si="1">ROUND(F18*I18,2)</f>
        <v>12742.4</v>
      </c>
    </row>
    <row r="19" spans="1:10" x14ac:dyDescent="0.25">
      <c r="A19" s="53" t="s">
        <v>112</v>
      </c>
      <c r="B19" s="25" t="s">
        <v>67</v>
      </c>
      <c r="C19" s="26" t="s">
        <v>191</v>
      </c>
      <c r="D19" s="27" t="s">
        <v>192</v>
      </c>
      <c r="E19" s="28" t="s">
        <v>193</v>
      </c>
      <c r="F19" s="29">
        <v>3</v>
      </c>
      <c r="G19" s="123">
        <v>7075.05</v>
      </c>
      <c r="H19" s="30">
        <v>0.30149999999999999</v>
      </c>
      <c r="I19" s="29">
        <f t="shared" si="0"/>
        <v>9208.18</v>
      </c>
      <c r="J19" s="54">
        <f t="shared" si="1"/>
        <v>27624.54</v>
      </c>
    </row>
    <row r="20" spans="1:10" x14ac:dyDescent="0.25">
      <c r="A20" s="53" t="s">
        <v>113</v>
      </c>
      <c r="B20" s="25" t="s">
        <v>67</v>
      </c>
      <c r="C20" s="26" t="s">
        <v>194</v>
      </c>
      <c r="D20" s="27" t="s">
        <v>85</v>
      </c>
      <c r="E20" s="28" t="s">
        <v>105</v>
      </c>
      <c r="F20" s="29">
        <v>40</v>
      </c>
      <c r="G20" s="123">
        <v>34.65</v>
      </c>
      <c r="H20" s="30">
        <v>0.30149999999999999</v>
      </c>
      <c r="I20" s="29">
        <f>ROUND(G20+G20*H20,2)</f>
        <v>45.1</v>
      </c>
      <c r="J20" s="54">
        <f>ROUND(F20*I20,2)</f>
        <v>1804</v>
      </c>
    </row>
    <row r="21" spans="1:10" x14ac:dyDescent="0.25">
      <c r="A21" s="53" t="s">
        <v>114</v>
      </c>
      <c r="B21" s="25"/>
      <c r="C21" s="26"/>
      <c r="D21" s="32" t="s">
        <v>48</v>
      </c>
      <c r="E21" s="28" t="s">
        <v>9</v>
      </c>
      <c r="F21" s="29">
        <v>0</v>
      </c>
      <c r="G21" s="123"/>
      <c r="H21" s="30">
        <v>0.30149999999999999</v>
      </c>
      <c r="I21" s="29"/>
      <c r="J21" s="54">
        <f>SUM(J22:J24)</f>
        <v>19620.93</v>
      </c>
    </row>
    <row r="22" spans="1:10" ht="30" x14ac:dyDescent="0.25">
      <c r="A22" s="53" t="s">
        <v>115</v>
      </c>
      <c r="B22" s="25" t="s">
        <v>64</v>
      </c>
      <c r="C22" s="26" t="s">
        <v>70</v>
      </c>
      <c r="D22" s="27" t="s">
        <v>86</v>
      </c>
      <c r="E22" s="28" t="s">
        <v>102</v>
      </c>
      <c r="F22" s="29">
        <v>43.68</v>
      </c>
      <c r="G22" s="123">
        <v>40.590000000000003</v>
      </c>
      <c r="H22" s="30">
        <v>0.30149999999999999</v>
      </c>
      <c r="I22" s="29">
        <f t="shared" si="0"/>
        <v>52.83</v>
      </c>
      <c r="J22" s="54">
        <f t="shared" si="1"/>
        <v>2307.61</v>
      </c>
    </row>
    <row r="23" spans="1:10" x14ac:dyDescent="0.25">
      <c r="A23" s="53" t="s">
        <v>195</v>
      </c>
      <c r="B23" s="25" t="s">
        <v>64</v>
      </c>
      <c r="C23" s="26" t="s">
        <v>71</v>
      </c>
      <c r="D23" s="27" t="s">
        <v>87</v>
      </c>
      <c r="E23" s="28" t="s">
        <v>106</v>
      </c>
      <c r="F23" s="29">
        <v>644.64</v>
      </c>
      <c r="G23" s="123">
        <v>13.54</v>
      </c>
      <c r="H23" s="30">
        <v>0.30149999999999999</v>
      </c>
      <c r="I23" s="29">
        <f t="shared" si="0"/>
        <v>17.62</v>
      </c>
      <c r="J23" s="54">
        <f t="shared" si="1"/>
        <v>11358.56</v>
      </c>
    </row>
    <row r="24" spans="1:10" ht="30" x14ac:dyDescent="0.25">
      <c r="A24" s="53" t="s">
        <v>196</v>
      </c>
      <c r="B24" s="25" t="s">
        <v>64</v>
      </c>
      <c r="C24" s="26" t="s">
        <v>72</v>
      </c>
      <c r="D24" s="27" t="s">
        <v>88</v>
      </c>
      <c r="E24" s="28" t="s">
        <v>107</v>
      </c>
      <c r="F24" s="29">
        <v>6.79</v>
      </c>
      <c r="G24" s="123">
        <v>673.83</v>
      </c>
      <c r="H24" s="30">
        <v>0.30149999999999999</v>
      </c>
      <c r="I24" s="29">
        <f t="shared" si="0"/>
        <v>876.99</v>
      </c>
      <c r="J24" s="54">
        <f t="shared" si="1"/>
        <v>5954.76</v>
      </c>
    </row>
    <row r="25" spans="1:10" x14ac:dyDescent="0.25">
      <c r="A25" s="53" t="s">
        <v>116</v>
      </c>
      <c r="B25" s="25"/>
      <c r="C25" s="26"/>
      <c r="D25" s="32" t="s">
        <v>50</v>
      </c>
      <c r="E25" s="28" t="s">
        <v>9</v>
      </c>
      <c r="F25" s="29">
        <v>0</v>
      </c>
      <c r="G25" s="123">
        <v>0</v>
      </c>
      <c r="H25" s="30" t="s">
        <v>65</v>
      </c>
      <c r="I25" s="29"/>
      <c r="J25" s="54">
        <f>SUM(J26)</f>
        <v>12960.63</v>
      </c>
    </row>
    <row r="26" spans="1:10" ht="30" x14ac:dyDescent="0.25">
      <c r="A26" s="53" t="s">
        <v>117</v>
      </c>
      <c r="B26" s="25" t="s">
        <v>73</v>
      </c>
      <c r="C26" s="26" t="s">
        <v>77</v>
      </c>
      <c r="D26" s="27" t="s">
        <v>89</v>
      </c>
      <c r="E26" s="28" t="s">
        <v>102</v>
      </c>
      <c r="F26" s="29">
        <v>55.34</v>
      </c>
      <c r="G26" s="123">
        <f>COMPOSIÇÕES!I7</f>
        <v>179.95</v>
      </c>
      <c r="H26" s="30">
        <v>0.30149999999999999</v>
      </c>
      <c r="I26" s="29">
        <f>ROUND(G26+G26*H26,2)</f>
        <v>234.2</v>
      </c>
      <c r="J26" s="54">
        <f>ROUND(F26*I26,2)</f>
        <v>12960.63</v>
      </c>
    </row>
    <row r="27" spans="1:10" x14ac:dyDescent="0.25">
      <c r="A27" s="53" t="s">
        <v>118</v>
      </c>
      <c r="B27" s="25"/>
      <c r="C27" s="26"/>
      <c r="D27" s="31" t="s">
        <v>52</v>
      </c>
      <c r="E27" s="28" t="s">
        <v>9</v>
      </c>
      <c r="F27" s="29">
        <v>0</v>
      </c>
      <c r="G27" s="123">
        <v>0</v>
      </c>
      <c r="H27" s="30" t="s">
        <v>65</v>
      </c>
      <c r="I27" s="29"/>
      <c r="J27" s="54">
        <f>SUM(J28)</f>
        <v>164776.95999999999</v>
      </c>
    </row>
    <row r="28" spans="1:10" ht="45" x14ac:dyDescent="0.25">
      <c r="A28" s="53" t="s">
        <v>119</v>
      </c>
      <c r="B28" s="25" t="s">
        <v>64</v>
      </c>
      <c r="C28" s="26" t="s">
        <v>159</v>
      </c>
      <c r="D28" s="27" t="s">
        <v>197</v>
      </c>
      <c r="E28" s="28" t="s">
        <v>108</v>
      </c>
      <c r="F28" s="29">
        <v>32</v>
      </c>
      <c r="G28" s="123">
        <v>3956.42</v>
      </c>
      <c r="H28" s="30">
        <v>0.30149999999999999</v>
      </c>
      <c r="I28" s="29">
        <f>ROUND(G28+G28*H28,2)</f>
        <v>5149.28</v>
      </c>
      <c r="J28" s="54">
        <f>ROUND(F28*I28,2)</f>
        <v>164776.95999999999</v>
      </c>
    </row>
    <row r="29" spans="1:10" x14ac:dyDescent="0.25">
      <c r="A29" s="53" t="s">
        <v>198</v>
      </c>
      <c r="B29" s="25"/>
      <c r="C29" s="26"/>
      <c r="D29" s="31" t="s">
        <v>54</v>
      </c>
      <c r="E29" s="28" t="s">
        <v>9</v>
      </c>
      <c r="F29" s="29">
        <v>0</v>
      </c>
      <c r="G29" s="123"/>
      <c r="H29" s="30" t="s">
        <v>65</v>
      </c>
      <c r="I29" s="29"/>
      <c r="J29" s="54">
        <f>SUM(J30:J36)</f>
        <v>24191.8</v>
      </c>
    </row>
    <row r="30" spans="1:10" x14ac:dyDescent="0.25">
      <c r="A30" s="53" t="s">
        <v>199</v>
      </c>
      <c r="B30" s="25" t="s">
        <v>64</v>
      </c>
      <c r="C30" s="26" t="s">
        <v>75</v>
      </c>
      <c r="D30" s="27" t="s">
        <v>90</v>
      </c>
      <c r="E30" s="28" t="s">
        <v>102</v>
      </c>
      <c r="F30" s="29">
        <v>6.8</v>
      </c>
      <c r="G30" s="123">
        <v>63.86</v>
      </c>
      <c r="H30" s="30">
        <v>0.30149999999999999</v>
      </c>
      <c r="I30" s="29">
        <f t="shared" ref="I30:I36" si="2">ROUND(G30+G30*H30,2)</f>
        <v>83.11</v>
      </c>
      <c r="J30" s="54">
        <f t="shared" ref="J30:J36" si="3">ROUND(F30*I30,2)</f>
        <v>565.15</v>
      </c>
    </row>
    <row r="31" spans="1:10" ht="30" x14ac:dyDescent="0.25">
      <c r="A31" s="53" t="s">
        <v>200</v>
      </c>
      <c r="B31" s="25" t="s">
        <v>64</v>
      </c>
      <c r="C31" s="26" t="s">
        <v>76</v>
      </c>
      <c r="D31" s="27" t="s">
        <v>91</v>
      </c>
      <c r="E31" s="28" t="s">
        <v>106</v>
      </c>
      <c r="F31" s="29">
        <v>585.53</v>
      </c>
      <c r="G31" s="123">
        <v>10.98</v>
      </c>
      <c r="H31" s="30">
        <v>0.30149999999999999</v>
      </c>
      <c r="I31" s="29">
        <f t="shared" si="2"/>
        <v>14.29</v>
      </c>
      <c r="J31" s="54">
        <f t="shared" si="3"/>
        <v>8367.2199999999993</v>
      </c>
    </row>
    <row r="32" spans="1:10" ht="30" x14ac:dyDescent="0.25">
      <c r="A32" s="53" t="s">
        <v>201</v>
      </c>
      <c r="B32" s="25" t="s">
        <v>73</v>
      </c>
      <c r="C32" s="26" t="s">
        <v>74</v>
      </c>
      <c r="D32" s="27" t="s">
        <v>78</v>
      </c>
      <c r="E32" s="28" t="s">
        <v>109</v>
      </c>
      <c r="F32" s="29">
        <v>10.8</v>
      </c>
      <c r="G32" s="123">
        <f>COMPOSIÇÕES!I16</f>
        <v>687.06999999999994</v>
      </c>
      <c r="H32" s="30">
        <v>0.30149999999999999</v>
      </c>
      <c r="I32" s="29">
        <f t="shared" si="2"/>
        <v>894.22</v>
      </c>
      <c r="J32" s="54">
        <f t="shared" si="3"/>
        <v>9657.58</v>
      </c>
    </row>
    <row r="33" spans="1:10" x14ac:dyDescent="0.25">
      <c r="A33" s="53" t="s">
        <v>202</v>
      </c>
      <c r="B33" s="25" t="s">
        <v>64</v>
      </c>
      <c r="C33" s="26" t="s">
        <v>79</v>
      </c>
      <c r="D33" s="27" t="s">
        <v>92</v>
      </c>
      <c r="E33" s="28" t="s">
        <v>102</v>
      </c>
      <c r="F33" s="29">
        <v>18.399999999999999</v>
      </c>
      <c r="G33" s="123">
        <v>122.45</v>
      </c>
      <c r="H33" s="30">
        <v>0.30149999999999999</v>
      </c>
      <c r="I33" s="29">
        <f t="shared" si="2"/>
        <v>159.37</v>
      </c>
      <c r="J33" s="54">
        <f t="shared" si="3"/>
        <v>2932.41</v>
      </c>
    </row>
    <row r="34" spans="1:10" ht="30" x14ac:dyDescent="0.25">
      <c r="A34" s="53" t="s">
        <v>203</v>
      </c>
      <c r="B34" s="25" t="s">
        <v>64</v>
      </c>
      <c r="C34" s="26" t="s">
        <v>80</v>
      </c>
      <c r="D34" s="27" t="s">
        <v>93</v>
      </c>
      <c r="E34" s="28" t="s">
        <v>106</v>
      </c>
      <c r="F34" s="29">
        <v>42.66</v>
      </c>
      <c r="G34" s="123">
        <v>12.81</v>
      </c>
      <c r="H34" s="30">
        <v>0.30149999999999999</v>
      </c>
      <c r="I34" s="29">
        <f t="shared" si="2"/>
        <v>16.670000000000002</v>
      </c>
      <c r="J34" s="54">
        <f t="shared" si="3"/>
        <v>711.14</v>
      </c>
    </row>
    <row r="35" spans="1:10" ht="30" x14ac:dyDescent="0.25">
      <c r="A35" s="53" t="s">
        <v>204</v>
      </c>
      <c r="B35" s="25" t="s">
        <v>64</v>
      </c>
      <c r="C35" s="26" t="s">
        <v>81</v>
      </c>
      <c r="D35" s="27" t="s">
        <v>94</v>
      </c>
      <c r="E35" s="28" t="s">
        <v>106</v>
      </c>
      <c r="F35" s="29">
        <v>18.57</v>
      </c>
      <c r="G35" s="123">
        <v>14.43</v>
      </c>
      <c r="H35" s="30">
        <v>0.30149999999999999</v>
      </c>
      <c r="I35" s="29">
        <f t="shared" si="2"/>
        <v>18.78</v>
      </c>
      <c r="J35" s="54">
        <f t="shared" si="3"/>
        <v>348.74</v>
      </c>
    </row>
    <row r="36" spans="1:10" ht="30.75" thickBot="1" x14ac:dyDescent="0.3">
      <c r="A36" s="53" t="s">
        <v>205</v>
      </c>
      <c r="B36" s="55" t="s">
        <v>73</v>
      </c>
      <c r="C36" s="56" t="s">
        <v>74</v>
      </c>
      <c r="D36" s="57" t="s">
        <v>78</v>
      </c>
      <c r="E36" s="58" t="s">
        <v>109</v>
      </c>
      <c r="F36" s="59">
        <v>1.8</v>
      </c>
      <c r="G36" s="124">
        <v>687.05</v>
      </c>
      <c r="H36" s="60">
        <v>0.30149999999999999</v>
      </c>
      <c r="I36" s="59">
        <f t="shared" si="2"/>
        <v>894.2</v>
      </c>
      <c r="J36" s="61">
        <f t="shared" si="3"/>
        <v>1609.56</v>
      </c>
    </row>
    <row r="38" spans="1:10" x14ac:dyDescent="0.25">
      <c r="B38" t="s">
        <v>178</v>
      </c>
    </row>
    <row r="41" spans="1:10" x14ac:dyDescent="0.25">
      <c r="E41" s="8"/>
      <c r="F41" s="8"/>
      <c r="G41" s="125"/>
      <c r="H41" s="8"/>
      <c r="I41" s="1"/>
    </row>
    <row r="42" spans="1:10" x14ac:dyDescent="0.25">
      <c r="E42" s="9" t="s">
        <v>30</v>
      </c>
      <c r="F42" s="9"/>
      <c r="G42" s="126"/>
      <c r="H42" s="9"/>
    </row>
    <row r="43" spans="1:10" x14ac:dyDescent="0.25">
      <c r="E43" s="4" t="s">
        <v>19</v>
      </c>
      <c r="F43" s="10" t="str">
        <f t="array" ref="F43:F44">Import.RespOrçamento</f>
        <v>Camila Schmitt Caccia</v>
      </c>
      <c r="H43" s="11"/>
    </row>
    <row r="44" spans="1:10" x14ac:dyDescent="0.25">
      <c r="E44" s="4" t="s">
        <v>122</v>
      </c>
      <c r="F44" s="10" t="str">
        <v>RS190280</v>
      </c>
      <c r="G44" s="127"/>
      <c r="H44" s="11"/>
    </row>
  </sheetData>
  <mergeCells count="3">
    <mergeCell ref="E3:G3"/>
    <mergeCell ref="A1:J1"/>
    <mergeCell ref="A6:J6"/>
  </mergeCells>
  <conditionalFormatting sqref="A8:A12 D8:D12 I8:J12 I17:J19 D17:D19 A17 D21:D36 I21:J36 A21:A36">
    <cfRule type="expression" dxfId="53" priority="21" stopIfTrue="1">
      <formula>$C8=1</formula>
    </cfRule>
    <cfRule type="expression" dxfId="52" priority="22" stopIfTrue="1">
      <formula>OR($C8=0,$C8=2,$C8=3,$C8=4)</formula>
    </cfRule>
  </conditionalFormatting>
  <conditionalFormatting sqref="B8:C12 E8:F12 E17:F19 B21:C36 E21:F36 B17:C19">
    <cfRule type="expression" dxfId="51" priority="26" stopIfTrue="1">
      <formula>$C8=1</formula>
    </cfRule>
  </conditionalFormatting>
  <conditionalFormatting sqref="E8:F8 B8:C12 E9:H12 E17:H19 B21:C36 E21:H36 B17:C19">
    <cfRule type="expression" dxfId="50" priority="27" stopIfTrue="1">
      <formula>OR($C8=0,$C8=2,$C8=3,$C8=4)</formula>
    </cfRule>
  </conditionalFormatting>
  <conditionalFormatting sqref="G8:H8">
    <cfRule type="expression" dxfId="49" priority="24" stopIfTrue="1">
      <formula>OR($C8=0,$C8=2,$C8=3,$C8=4)</formula>
    </cfRule>
    <cfRule type="expression" dxfId="48" priority="25" stopIfTrue="1">
      <formula>AND(TIPOORCAMENTO="Licitado",$C8&lt;&gt;"L",$C8&lt;&gt;-1)</formula>
    </cfRule>
  </conditionalFormatting>
  <conditionalFormatting sqref="G8:H12 G17:H19 G21:H36">
    <cfRule type="expression" dxfId="47" priority="23" stopIfTrue="1">
      <formula>$C8=1</formula>
    </cfRule>
  </conditionalFormatting>
  <conditionalFormatting sqref="G9:H12 G17:H19 G21:H36">
    <cfRule type="expression" dxfId="46" priority="40" stopIfTrue="1">
      <formula>AND(TIPOORCAMENTO="Licitado",$C9&lt;&gt;"L",$C9&lt;&gt;-1)</formula>
    </cfRule>
  </conditionalFormatting>
  <conditionalFormatting sqref="I13:J16 A13:A16 D13:D16">
    <cfRule type="expression" dxfId="45" priority="9" stopIfTrue="1">
      <formula>$C13=1</formula>
    </cfRule>
    <cfRule type="expression" dxfId="44" priority="10" stopIfTrue="1">
      <formula>OR($C13=0,$C13=2,$C13=3,$C13=4)</formula>
    </cfRule>
  </conditionalFormatting>
  <conditionalFormatting sqref="E13:F16 B13:C16">
    <cfRule type="expression" dxfId="43" priority="12" stopIfTrue="1">
      <formula>$C13=1</formula>
    </cfRule>
  </conditionalFormatting>
  <conditionalFormatting sqref="E13:H16 B13:C16">
    <cfRule type="expression" dxfId="42" priority="13" stopIfTrue="1">
      <formula>OR($C13=0,$C13=2,$C13=3,$C13=4)</formula>
    </cfRule>
  </conditionalFormatting>
  <conditionalFormatting sqref="G13:H16">
    <cfRule type="expression" dxfId="41" priority="11" stopIfTrue="1">
      <formula>$C13=1</formula>
    </cfRule>
  </conditionalFormatting>
  <conditionalFormatting sqref="G13:H16">
    <cfRule type="expression" dxfId="40" priority="14" stopIfTrue="1">
      <formula>AND(TIPOORCAMENTO="Licitado",$C13&lt;&gt;"L",$C13&lt;&gt;-1)</formula>
    </cfRule>
  </conditionalFormatting>
  <conditionalFormatting sqref="I20:J20 D20">
    <cfRule type="expression" dxfId="39" priority="3" stopIfTrue="1">
      <formula>$C20=1</formula>
    </cfRule>
    <cfRule type="expression" dxfId="38" priority="4" stopIfTrue="1">
      <formula>OR($C20=0,$C20=2,$C20=3,$C20=4)</formula>
    </cfRule>
  </conditionalFormatting>
  <conditionalFormatting sqref="E20:F20 B20:C20">
    <cfRule type="expression" dxfId="37" priority="6" stopIfTrue="1">
      <formula>$C20=1</formula>
    </cfRule>
  </conditionalFormatting>
  <conditionalFormatting sqref="E20:H20 B20:C20">
    <cfRule type="expression" dxfId="36" priority="7" stopIfTrue="1">
      <formula>OR($C20=0,$C20=2,$C20=3,$C20=4)</formula>
    </cfRule>
  </conditionalFormatting>
  <conditionalFormatting sqref="G20:H20">
    <cfRule type="expression" dxfId="35" priority="5" stopIfTrue="1">
      <formula>$C20=1</formula>
    </cfRule>
  </conditionalFormatting>
  <conditionalFormatting sqref="G20:H20">
    <cfRule type="expression" dxfId="34" priority="8" stopIfTrue="1">
      <formula>AND(TIPOORCAMENTO="Licitado",$C20&lt;&gt;"L",$C20&lt;&gt;-1)</formula>
    </cfRule>
  </conditionalFormatting>
  <conditionalFormatting sqref="A18:A20">
    <cfRule type="expression" dxfId="33" priority="1" stopIfTrue="1">
      <formula>$C18=1</formula>
    </cfRule>
    <cfRule type="expression" dxfId="32" priority="2" stopIfTrue="1">
      <formula>OR($C18=0,$C18=2,$C18=3,$C18=4)</formula>
    </cfRule>
  </conditionalFormatting>
  <dataValidations count="5">
    <dataValidation type="decimal" operator="greaterThan" allowBlank="1" showErrorMessage="1" error="Apenas números decimais maiores que zero." sqref="G8:G36">
      <formula1>0</formula1>
      <formula2>0</formula2>
    </dataValidation>
    <dataValidation type="list" allowBlank="1" sqref="B8:B36">
      <formula1>"SINAPI,SINAPI-I,SICRO,Composição,Cotação"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H8:H36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F8:F36"/>
    <dataValidation allowBlank="1" showInputMessage="1" showErrorMessage="1" prompt="Para Orçamento Proposto, o Preço Unitário é resultado do produto do Custo Unitário pelo BDI._x000a_Para Orçamento Licitado, deve ser preenchido na Coluna AL." sqref="I8:I36"/>
  </dataValidations>
  <pageMargins left="0.55118110236220474" right="0.35433070866141736" top="0.39370078740157483" bottom="0.23622047244094491" header="0.19685039370078741" footer="0.15748031496062992"/>
  <pageSetup paperSize="9" scale="60" orientation="landscape" r:id="rId1"/>
  <ignoredErrors>
    <ignoredError sqref="J21:J29 J13 J17:J19" formula="1"/>
    <ignoredError sqref="G2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6"/>
  <sheetViews>
    <sheetView workbookViewId="0">
      <selection activeCell="B37" sqref="B37"/>
    </sheetView>
  </sheetViews>
  <sheetFormatPr defaultRowHeight="15" x14ac:dyDescent="0.25"/>
  <cols>
    <col min="3" max="3" width="8.7109375" customWidth="1"/>
    <col min="4" max="4" width="10.140625" customWidth="1"/>
    <col min="5" max="5" width="28.5703125" customWidth="1"/>
    <col min="6" max="6" width="12.42578125" customWidth="1"/>
    <col min="7" max="7" width="12.85546875" customWidth="1"/>
    <col min="8" max="10" width="14.42578125" customWidth="1"/>
  </cols>
  <sheetData>
    <row r="1" spans="2:12" ht="20.25" customHeight="1" x14ac:dyDescent="0.25">
      <c r="B1" s="189" t="s">
        <v>0</v>
      </c>
      <c r="C1" s="190"/>
      <c r="D1" s="190"/>
      <c r="E1" s="190"/>
      <c r="F1" s="190"/>
      <c r="G1" s="190"/>
      <c r="H1" s="190"/>
      <c r="I1" s="190"/>
      <c r="J1" s="191"/>
      <c r="K1" s="62"/>
      <c r="L1" s="62"/>
    </row>
    <row r="2" spans="2:12" ht="15.75" x14ac:dyDescent="0.25">
      <c r="B2" s="2" t="s">
        <v>1</v>
      </c>
      <c r="C2" s="119"/>
      <c r="D2" s="119"/>
      <c r="E2" s="119"/>
      <c r="F2" s="118"/>
      <c r="G2" s="119"/>
      <c r="H2" s="118"/>
      <c r="I2" s="118"/>
      <c r="J2" s="13"/>
      <c r="K2" s="12"/>
      <c r="L2" s="12"/>
    </row>
    <row r="3" spans="2:12" ht="15.75" x14ac:dyDescent="0.25">
      <c r="B3" s="14" t="s">
        <v>33</v>
      </c>
      <c r="C3" s="119"/>
      <c r="D3" s="119"/>
      <c r="E3" s="119"/>
      <c r="F3" s="118"/>
      <c r="G3" s="118"/>
      <c r="H3" s="118"/>
      <c r="I3" s="118"/>
      <c r="J3" s="13"/>
      <c r="K3" s="12"/>
      <c r="L3" s="12"/>
    </row>
    <row r="4" spans="2:12" ht="15.75" thickBot="1" x14ac:dyDescent="0.3">
      <c r="B4" s="2" t="s">
        <v>2</v>
      </c>
      <c r="C4" s="118"/>
      <c r="D4" s="118"/>
      <c r="E4" s="118"/>
      <c r="F4" s="118"/>
      <c r="G4" s="118"/>
      <c r="H4" s="118"/>
      <c r="I4" s="118"/>
      <c r="J4" s="3"/>
    </row>
    <row r="5" spans="2:12" ht="25.5" customHeight="1" thickBot="1" x14ac:dyDescent="0.3">
      <c r="B5" s="192" t="s">
        <v>121</v>
      </c>
      <c r="C5" s="193"/>
      <c r="D5" s="193"/>
      <c r="E5" s="193"/>
      <c r="F5" s="193"/>
      <c r="G5" s="193"/>
      <c r="H5" s="193"/>
      <c r="I5" s="193"/>
      <c r="J5" s="194"/>
    </row>
    <row r="6" spans="2:12" x14ac:dyDescent="0.25">
      <c r="B6" s="197" t="s">
        <v>35</v>
      </c>
      <c r="C6" s="183" t="s">
        <v>36</v>
      </c>
      <c r="D6" s="184"/>
      <c r="E6" s="185"/>
      <c r="F6" s="199" t="s">
        <v>40</v>
      </c>
      <c r="G6" s="201" t="s">
        <v>41</v>
      </c>
      <c r="H6" s="179">
        <v>1</v>
      </c>
      <c r="I6" s="209">
        <v>2</v>
      </c>
      <c r="J6" s="181">
        <v>3</v>
      </c>
    </row>
    <row r="7" spans="2:12" ht="15.75" thickBot="1" x14ac:dyDescent="0.3">
      <c r="B7" s="198"/>
      <c r="C7" s="186"/>
      <c r="D7" s="187"/>
      <c r="E7" s="188"/>
      <c r="F7" s="200"/>
      <c r="G7" s="202"/>
      <c r="H7" s="180"/>
      <c r="I7" s="210"/>
      <c r="J7" s="182"/>
    </row>
    <row r="8" spans="2:12" x14ac:dyDescent="0.25">
      <c r="B8" s="71" t="s">
        <v>37</v>
      </c>
      <c r="C8" s="159" t="s">
        <v>38</v>
      </c>
      <c r="D8" s="159"/>
      <c r="E8" s="159"/>
      <c r="F8" s="160">
        <f>SUM(F10:F22)</f>
        <v>283235.31</v>
      </c>
      <c r="G8" s="148" t="s">
        <v>42</v>
      </c>
      <c r="H8" s="161">
        <f>H9/F8</f>
        <v>0.23455313392952315</v>
      </c>
      <c r="I8" s="161">
        <f>I9/F8</f>
        <v>0.39819394764021476</v>
      </c>
      <c r="J8" s="162">
        <f>J9/F8</f>
        <v>0.36725291843026209</v>
      </c>
    </row>
    <row r="9" spans="2:12" x14ac:dyDescent="0.25">
      <c r="B9" s="72"/>
      <c r="C9" s="16" t="s">
        <v>39</v>
      </c>
      <c r="D9" s="16"/>
      <c r="E9" s="16"/>
      <c r="F9" s="18"/>
      <c r="G9" s="148"/>
      <c r="H9" s="149">
        <f>H11+H15+H13+H17+H19+H21+H23</f>
        <v>66433.729600000006</v>
      </c>
      <c r="I9" s="149">
        <f>I11+I15+I13+I17+I19+I21+I23</f>
        <v>112782.58619999999</v>
      </c>
      <c r="J9" s="152">
        <f>J11+J15+J13+J17+J19+J21+J23</f>
        <v>104018.9942</v>
      </c>
    </row>
    <row r="10" spans="2:12" x14ac:dyDescent="0.25">
      <c r="B10" s="73" t="s">
        <v>43</v>
      </c>
      <c r="C10" s="15" t="s">
        <v>44</v>
      </c>
      <c r="D10" s="15"/>
      <c r="E10" s="15"/>
      <c r="F10" s="17">
        <f>ORÇAMENTO!J9</f>
        <v>8582.1299999999992</v>
      </c>
      <c r="G10" s="147" t="s">
        <v>42</v>
      </c>
      <c r="H10" s="150">
        <v>1</v>
      </c>
      <c r="I10" s="150"/>
      <c r="J10" s="153"/>
    </row>
    <row r="11" spans="2:12" x14ac:dyDescent="0.25">
      <c r="B11" s="72"/>
      <c r="C11" s="16" t="s">
        <v>39</v>
      </c>
      <c r="D11" s="16"/>
      <c r="E11" s="16"/>
      <c r="F11" s="18"/>
      <c r="G11" s="148"/>
      <c r="H11" s="151">
        <f>H10*F10</f>
        <v>8582.1299999999992</v>
      </c>
      <c r="I11" s="151"/>
      <c r="J11" s="154"/>
    </row>
    <row r="12" spans="2:12" x14ac:dyDescent="0.25">
      <c r="B12" s="73" t="s">
        <v>45</v>
      </c>
      <c r="C12" s="15" t="s">
        <v>181</v>
      </c>
      <c r="D12" s="15"/>
      <c r="E12" s="15"/>
      <c r="F12" s="17">
        <f>ORÇAMENTO!J13</f>
        <v>10931.92</v>
      </c>
      <c r="G12" s="147" t="s">
        <v>42</v>
      </c>
      <c r="H12" s="150">
        <v>1</v>
      </c>
      <c r="I12" s="150"/>
      <c r="J12" s="153"/>
    </row>
    <row r="13" spans="2:12" x14ac:dyDescent="0.25">
      <c r="B13" s="72"/>
      <c r="C13" s="118"/>
      <c r="D13" s="118"/>
      <c r="E13" s="118"/>
      <c r="F13" s="118"/>
      <c r="G13" s="148"/>
      <c r="H13" s="151">
        <f>H12*F12</f>
        <v>10931.92</v>
      </c>
      <c r="I13" s="151"/>
      <c r="J13" s="154"/>
    </row>
    <row r="14" spans="2:12" x14ac:dyDescent="0.25">
      <c r="B14" s="73" t="s">
        <v>47</v>
      </c>
      <c r="C14" s="15" t="s">
        <v>46</v>
      </c>
      <c r="D14" s="15"/>
      <c r="E14" s="15"/>
      <c r="F14" s="17">
        <f>ORÇAMENTO!J17</f>
        <v>42170.94</v>
      </c>
      <c r="G14" s="147" t="s">
        <v>42</v>
      </c>
      <c r="H14" s="150">
        <v>0.34</v>
      </c>
      <c r="I14" s="150">
        <v>0.33</v>
      </c>
      <c r="J14" s="153">
        <v>0.33</v>
      </c>
    </row>
    <row r="15" spans="2:12" x14ac:dyDescent="0.25">
      <c r="B15" s="72"/>
      <c r="C15" s="16" t="s">
        <v>39</v>
      </c>
      <c r="D15" s="16"/>
      <c r="E15" s="16"/>
      <c r="F15" s="18"/>
      <c r="G15" s="148"/>
      <c r="H15" s="151">
        <f>H14*F14</f>
        <v>14338.119600000002</v>
      </c>
      <c r="I15" s="151">
        <f>I14*F14</f>
        <v>13916.410200000002</v>
      </c>
      <c r="J15" s="154">
        <f>J14*F14</f>
        <v>13916.410200000002</v>
      </c>
    </row>
    <row r="16" spans="2:12" x14ac:dyDescent="0.25">
      <c r="B16" s="73" t="s">
        <v>49</v>
      </c>
      <c r="C16" s="15" t="s">
        <v>48</v>
      </c>
      <c r="D16" s="15"/>
      <c r="E16" s="15"/>
      <c r="F16" s="17">
        <f>ORÇAMENTO!J21</f>
        <v>19620.93</v>
      </c>
      <c r="G16" s="147" t="s">
        <v>42</v>
      </c>
      <c r="H16" s="150">
        <v>1</v>
      </c>
      <c r="I16" s="150"/>
      <c r="J16" s="153"/>
    </row>
    <row r="17" spans="2:10" x14ac:dyDescent="0.25">
      <c r="B17" s="72"/>
      <c r="C17" s="16" t="s">
        <v>39</v>
      </c>
      <c r="D17" s="16"/>
      <c r="E17" s="16"/>
      <c r="F17" s="18"/>
      <c r="G17" s="148"/>
      <c r="H17" s="151">
        <f>H16*F16</f>
        <v>19620.93</v>
      </c>
      <c r="I17" s="151"/>
      <c r="J17" s="154"/>
    </row>
    <row r="18" spans="2:10" x14ac:dyDescent="0.25">
      <c r="B18" s="73" t="s">
        <v>51</v>
      </c>
      <c r="C18" s="15" t="s">
        <v>50</v>
      </c>
      <c r="D18" s="15"/>
      <c r="E18" s="15"/>
      <c r="F18" s="17">
        <f>ORÇAMENTO!J25</f>
        <v>12960.63</v>
      </c>
      <c r="G18" s="147" t="s">
        <v>42</v>
      </c>
      <c r="H18" s="150">
        <v>1</v>
      </c>
      <c r="I18" s="150"/>
      <c r="J18" s="153"/>
    </row>
    <row r="19" spans="2:10" x14ac:dyDescent="0.25">
      <c r="B19" s="72"/>
      <c r="C19" s="16" t="s">
        <v>39</v>
      </c>
      <c r="D19" s="16"/>
      <c r="E19" s="16"/>
      <c r="F19" s="18"/>
      <c r="G19" s="148"/>
      <c r="H19" s="151">
        <f>H18*F18</f>
        <v>12960.63</v>
      </c>
      <c r="I19" s="151"/>
      <c r="J19" s="154"/>
    </row>
    <row r="20" spans="2:10" x14ac:dyDescent="0.25">
      <c r="B20" s="168" t="s">
        <v>53</v>
      </c>
      <c r="C20" s="15" t="s">
        <v>52</v>
      </c>
      <c r="D20" s="15"/>
      <c r="E20" s="15"/>
      <c r="F20" s="17">
        <f>ORÇAMENTO!J27</f>
        <v>164776.95999999999</v>
      </c>
      <c r="G20" s="147" t="s">
        <v>42</v>
      </c>
      <c r="H20" s="150"/>
      <c r="I20" s="150">
        <v>0.6</v>
      </c>
      <c r="J20" s="153">
        <v>0.4</v>
      </c>
    </row>
    <row r="21" spans="2:10" x14ac:dyDescent="0.25">
      <c r="B21" s="168"/>
      <c r="C21" s="16" t="s">
        <v>39</v>
      </c>
      <c r="D21" s="16"/>
      <c r="E21" s="16"/>
      <c r="F21" s="18"/>
      <c r="G21" s="148"/>
      <c r="H21" s="151"/>
      <c r="I21" s="151">
        <f>I20*F20</f>
        <v>98866.175999999992</v>
      </c>
      <c r="J21" s="154">
        <f>J20*F20</f>
        <v>65910.784</v>
      </c>
    </row>
    <row r="22" spans="2:10" x14ac:dyDescent="0.25">
      <c r="B22" s="73" t="s">
        <v>206</v>
      </c>
      <c r="C22" s="15" t="s">
        <v>54</v>
      </c>
      <c r="D22" s="15"/>
      <c r="E22" s="15"/>
      <c r="F22" s="17">
        <f>ORÇAMENTO!J29</f>
        <v>24191.8</v>
      </c>
      <c r="G22" s="147" t="s">
        <v>42</v>
      </c>
      <c r="H22" s="150"/>
      <c r="I22" s="150"/>
      <c r="J22" s="153">
        <v>1</v>
      </c>
    </row>
    <row r="23" spans="2:10" x14ac:dyDescent="0.25">
      <c r="B23" s="74"/>
      <c r="C23" s="75" t="s">
        <v>39</v>
      </c>
      <c r="D23" s="75"/>
      <c r="E23" s="75"/>
      <c r="F23" s="24"/>
      <c r="G23" s="148"/>
      <c r="H23" s="151"/>
      <c r="I23" s="151"/>
      <c r="J23" s="154">
        <f>J22*F22</f>
        <v>24191.8</v>
      </c>
    </row>
    <row r="24" spans="2:10" ht="15.75" thickBot="1" x14ac:dyDescent="0.3">
      <c r="B24" s="155"/>
      <c r="C24" s="156"/>
      <c r="D24" s="156"/>
      <c r="E24" s="156"/>
      <c r="F24" s="157"/>
      <c r="G24" s="157"/>
      <c r="H24" s="156"/>
      <c r="I24" s="156"/>
      <c r="J24" s="158"/>
    </row>
    <row r="25" spans="2:10" ht="15.75" customHeight="1" x14ac:dyDescent="0.25">
      <c r="B25" s="195" t="s">
        <v>120</v>
      </c>
      <c r="C25" s="205">
        <f>F8</f>
        <v>283235.31</v>
      </c>
      <c r="D25" s="206"/>
      <c r="E25" s="203" t="s">
        <v>55</v>
      </c>
      <c r="F25" s="163"/>
      <c r="G25" s="164" t="s">
        <v>57</v>
      </c>
      <c r="H25" s="165">
        <f>H8</f>
        <v>0.23455313392952315</v>
      </c>
      <c r="I25" s="165">
        <f>I8</f>
        <v>0.39819394764021476</v>
      </c>
      <c r="J25" s="166">
        <f>J8</f>
        <v>0.36725291843026209</v>
      </c>
    </row>
    <row r="26" spans="2:10" ht="15" customHeight="1" x14ac:dyDescent="0.25">
      <c r="B26" s="196"/>
      <c r="C26" s="207"/>
      <c r="D26" s="208"/>
      <c r="E26" s="204"/>
      <c r="F26" s="19"/>
      <c r="G26" s="20" t="s">
        <v>40</v>
      </c>
      <c r="H26" s="21">
        <f>H25*F8</f>
        <v>66433.729600000006</v>
      </c>
      <c r="I26" s="21">
        <f>I25*F8</f>
        <v>112782.58619999999</v>
      </c>
      <c r="J26" s="167">
        <f>J25*F8</f>
        <v>104018.9942</v>
      </c>
    </row>
    <row r="27" spans="2:10" x14ac:dyDescent="0.25">
      <c r="B27" s="63"/>
      <c r="C27" s="76"/>
      <c r="D27" s="76"/>
      <c r="E27" s="177" t="s">
        <v>56</v>
      </c>
      <c r="F27" s="22"/>
      <c r="G27" s="23" t="s">
        <v>57</v>
      </c>
      <c r="H27" s="77">
        <f>H25</f>
        <v>0.23455313392952315</v>
      </c>
      <c r="I27" s="146">
        <f>H27+I25</f>
        <v>0.63274708156973791</v>
      </c>
      <c r="J27" s="78">
        <f>I27+J25</f>
        <v>1</v>
      </c>
    </row>
    <row r="28" spans="2:10" ht="15.75" thickBot="1" x14ac:dyDescent="0.3">
      <c r="B28" s="64"/>
      <c r="C28" s="65"/>
      <c r="D28" s="65"/>
      <c r="E28" s="178"/>
      <c r="F28" s="66"/>
      <c r="G28" s="67" t="s">
        <v>40</v>
      </c>
      <c r="H28" s="68">
        <f>H26</f>
        <v>66433.729600000006</v>
      </c>
      <c r="I28" s="68">
        <f>I26+H26</f>
        <v>179216.31579999998</v>
      </c>
      <c r="J28" s="69">
        <f>I28+J26</f>
        <v>283235.31</v>
      </c>
    </row>
    <row r="30" spans="2:10" x14ac:dyDescent="0.25">
      <c r="B30" t="str">
        <f>ORÇAMENTO!B38</f>
        <v>Cotiporã,  05 de novembro de 2024.</v>
      </c>
    </row>
    <row r="33" spans="6:9" ht="26.25" customHeight="1" x14ac:dyDescent="0.25">
      <c r="F33" s="1"/>
      <c r="G33" s="1"/>
      <c r="H33" s="1"/>
      <c r="I33" s="118"/>
    </row>
    <row r="34" spans="6:9" x14ac:dyDescent="0.25">
      <c r="F34" t="str">
        <f>ORÇAMENTO!E42</f>
        <v>Responsável Técnica:</v>
      </c>
    </row>
    <row r="35" spans="6:9" x14ac:dyDescent="0.25">
      <c r="F35" s="70" t="str">
        <f>ORÇAMENTO!E43</f>
        <v>Nome:</v>
      </c>
      <c r="G35" t="str">
        <f>ORÇAMENTO!F43</f>
        <v>Camila Schmitt Caccia</v>
      </c>
    </row>
    <row r="36" spans="6:9" x14ac:dyDescent="0.25">
      <c r="F36" s="70" t="str">
        <f>ORÇAMENTO!E44</f>
        <v>CREA:</v>
      </c>
      <c r="G36" t="str">
        <f>ORÇAMENTO!F44</f>
        <v>RS190280</v>
      </c>
    </row>
  </sheetData>
  <mergeCells count="13">
    <mergeCell ref="E27:E28"/>
    <mergeCell ref="H6:H7"/>
    <mergeCell ref="J6:J7"/>
    <mergeCell ref="C6:E7"/>
    <mergeCell ref="B1:J1"/>
    <mergeCell ref="B5:J5"/>
    <mergeCell ref="B25:B26"/>
    <mergeCell ref="B6:B7"/>
    <mergeCell ref="F6:F7"/>
    <mergeCell ref="G6:G7"/>
    <mergeCell ref="E25:E26"/>
    <mergeCell ref="C25:D26"/>
    <mergeCell ref="I6:I7"/>
  </mergeCells>
  <conditionalFormatting sqref="B8:F8 B14 B16 B12 B18">
    <cfRule type="expression" dxfId="31" priority="27" stopIfTrue="1">
      <formula>$M8=2</formula>
    </cfRule>
    <cfRule type="expression" dxfId="30" priority="28" stopIfTrue="1">
      <formula>AND($M8=1,$S8&lt;&gt;"")</formula>
    </cfRule>
  </conditionalFormatting>
  <conditionalFormatting sqref="B9:F9 B11:F11 B15 B17 B13 B19">
    <cfRule type="expression" dxfId="29" priority="57" stopIfTrue="1">
      <formula>$M8=2</formula>
    </cfRule>
    <cfRule type="expression" dxfId="28" priority="58" stopIfTrue="1">
      <formula>AND($M8=1,$S8&lt;&gt;"")</formula>
    </cfRule>
  </conditionalFormatting>
  <conditionalFormatting sqref="B10:F10">
    <cfRule type="expression" dxfId="27" priority="59" stopIfTrue="1">
      <formula>$M10=2</formula>
    </cfRule>
    <cfRule type="expression" dxfId="26" priority="60" stopIfTrue="1">
      <formula>AND($M10=1,$S10&lt;&gt;"")</formula>
    </cfRule>
  </conditionalFormatting>
  <conditionalFormatting sqref="B20:B21">
    <cfRule type="expression" dxfId="25" priority="44" stopIfTrue="1">
      <formula>$M19=2</formula>
    </cfRule>
    <cfRule type="expression" dxfId="24" priority="45" stopIfTrue="1">
      <formula>AND($M19=1,$S19&lt;&gt;"")</formula>
    </cfRule>
  </conditionalFormatting>
  <conditionalFormatting sqref="B22:F22">
    <cfRule type="expression" dxfId="23" priority="40" stopIfTrue="1">
      <formula>$M22=2</formula>
    </cfRule>
    <cfRule type="expression" dxfId="22" priority="41" stopIfTrue="1">
      <formula>AND($M22=1,$S22&lt;&gt;"")</formula>
    </cfRule>
  </conditionalFormatting>
  <conditionalFormatting sqref="B23:F23">
    <cfRule type="expression" dxfId="21" priority="38" stopIfTrue="1">
      <formula>$M22=2</formula>
    </cfRule>
    <cfRule type="expression" dxfId="20" priority="39" stopIfTrue="1">
      <formula>AND($M22=1,$S22&lt;&gt;"")</formula>
    </cfRule>
  </conditionalFormatting>
  <conditionalFormatting sqref="H10:J10 H8 J8">
    <cfRule type="expression" dxfId="19" priority="55" stopIfTrue="1">
      <formula>H8&lt;&gt;0</formula>
    </cfRule>
  </conditionalFormatting>
  <conditionalFormatting sqref="H11:J11 H15:J15 H17:J17 H19:J19 H21:J21 H9:J9">
    <cfRule type="expression" dxfId="18" priority="54" stopIfTrue="1">
      <formula>AND(ISNUMBER($G8),$G8&lt;&gt;0)</formula>
    </cfRule>
  </conditionalFormatting>
  <conditionalFormatting sqref="H16:J16 H18:J18">
    <cfRule type="expression" dxfId="17" priority="49" stopIfTrue="1">
      <formula>H16&lt;&gt;0</formula>
    </cfRule>
  </conditionalFormatting>
  <conditionalFormatting sqref="H20:J20">
    <cfRule type="expression" dxfId="16" priority="43" stopIfTrue="1">
      <formula>H20&lt;&gt;0</formula>
    </cfRule>
  </conditionalFormatting>
  <conditionalFormatting sqref="H22:J22">
    <cfRule type="expression" dxfId="15" priority="37" stopIfTrue="1">
      <formula>H22&lt;&gt;0</formula>
    </cfRule>
  </conditionalFormatting>
  <conditionalFormatting sqref="J25 J27:J28">
    <cfRule type="expression" dxfId="14" priority="29" stopIfTrue="1">
      <formula>OFFSET(J$40,0,-1)&gt;=1</formula>
    </cfRule>
  </conditionalFormatting>
  <conditionalFormatting sqref="H23:I23">
    <cfRule type="expression" dxfId="13" priority="22" stopIfTrue="1">
      <formula>AND(ISNUMBER($G22),$G22&lt;&gt;0)</formula>
    </cfRule>
  </conditionalFormatting>
  <conditionalFormatting sqref="J23">
    <cfRule type="expression" dxfId="12" priority="17" stopIfTrue="1">
      <formula>AND(ISNUMBER($G22),$G22&lt;&gt;0)</formula>
    </cfRule>
  </conditionalFormatting>
  <conditionalFormatting sqref="I8">
    <cfRule type="expression" dxfId="11" priority="16" stopIfTrue="1">
      <formula>I8&lt;&gt;0</formula>
    </cfRule>
  </conditionalFormatting>
  <conditionalFormatting sqref="C16:F16 C18:F18 C20:F20">
    <cfRule type="expression" dxfId="10" priority="63" stopIfTrue="1">
      <formula>$M14=2</formula>
    </cfRule>
    <cfRule type="expression" dxfId="9" priority="64" stopIfTrue="1">
      <formula>AND($M14=1,$S14&lt;&gt;"")</formula>
    </cfRule>
  </conditionalFormatting>
  <conditionalFormatting sqref="C17:F17 C19:F19 C15:F15 C21:F21">
    <cfRule type="expression" dxfId="8" priority="71" stopIfTrue="1">
      <formula>$M12=2</formula>
    </cfRule>
    <cfRule type="expression" dxfId="7" priority="72" stopIfTrue="1">
      <formula>AND($M12=1,$S12&lt;&gt;"")</formula>
    </cfRule>
  </conditionalFormatting>
  <conditionalFormatting sqref="C12:F12">
    <cfRule type="expression" dxfId="6" priority="7" stopIfTrue="1">
      <formula>$M12=2</formula>
    </cfRule>
    <cfRule type="expression" dxfId="5" priority="8" stopIfTrue="1">
      <formula>AND($M12=1,$S12&lt;&gt;"")</formula>
    </cfRule>
  </conditionalFormatting>
  <conditionalFormatting sqref="C14:F14">
    <cfRule type="expression" dxfId="4" priority="4" stopIfTrue="1">
      <formula>$M14=2</formula>
    </cfRule>
    <cfRule type="expression" dxfId="3" priority="5" stopIfTrue="1">
      <formula>AND($M14=1,$S14&lt;&gt;"")</formula>
    </cfRule>
  </conditionalFormatting>
  <conditionalFormatting sqref="H14:J14">
    <cfRule type="expression" dxfId="2" priority="3" stopIfTrue="1">
      <formula>H14&lt;&gt;0</formula>
    </cfRule>
  </conditionalFormatting>
  <conditionalFormatting sqref="H12:J12">
    <cfRule type="expression" dxfId="1" priority="2" stopIfTrue="1">
      <formula>H12&lt;&gt;0</formula>
    </cfRule>
  </conditionalFormatting>
  <conditionalFormatting sqref="H13:J13">
    <cfRule type="expression" dxfId="0" priority="1" stopIfTrue="1">
      <formula>AND(ISNUMBER($G12),$G12&lt;&gt;0)</formula>
    </cfRule>
  </conditionalFormatting>
  <dataValidations disablePrompts="1" count="3">
    <dataValidation type="decimal" allowBlank="1" showErrorMessage="1" error="Porcentagem Acumulada &gt; 100%." sqref="H23:J23 H17:J17 H19:J19 H13:J13 H11:J11 H15:J15 H21:J21 H9:J9">
      <formula1>0</formula1>
      <formula2>CRONO.MaxParc</formula2>
    </dataValidation>
    <dataValidation type="whole" operator="greaterThan" allowBlank="1" showErrorMessage="1" sqref="H6">
      <formula1>0</formula1>
      <formula2>0</formula2>
    </dataValidation>
    <dataValidation allowBlank="1" showInputMessage="1" showErrorMessage="1" prompt="Preencha na célula de baixo. Se o acompanhamento for PLE, preencha no botão PREENCHIMENTO POR EVENTOS, acima." sqref="H22:J22 H10:J10 H8:J8 H16:J16 H18:J18 H20:J20 H14:J14 H12:J12"/>
  </dataValidations>
  <pageMargins left="0.6692913385826772" right="0.51181102362204722" top="0.6692913385826772" bottom="0.78740157480314965" header="0.31496062992125984" footer="0.31496062992125984"/>
  <pageSetup paperSize="9" scale="70" orientation="portrait" horizontalDpi="0" verticalDpi="0" r:id="rId1"/>
  <ignoredErrors>
    <ignoredError sqref="J10 H9:H11 H22:H23 J22:J2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zoomScaleNormal="100" workbookViewId="0">
      <selection activeCell="N16" sqref="N16"/>
    </sheetView>
  </sheetViews>
  <sheetFormatPr defaultRowHeight="15" x14ac:dyDescent="0.25"/>
  <cols>
    <col min="2" max="2" width="14.140625" customWidth="1"/>
    <col min="5" max="5" width="15" customWidth="1"/>
    <col min="6" max="6" width="6.42578125" customWidth="1"/>
    <col min="7" max="7" width="10" customWidth="1"/>
    <col min="8" max="8" width="12.28515625" customWidth="1"/>
  </cols>
  <sheetData>
    <row r="1" spans="1:8" x14ac:dyDescent="0.25">
      <c r="A1" s="214" t="s">
        <v>123</v>
      </c>
      <c r="B1" s="215"/>
      <c r="C1" s="215"/>
      <c r="D1" s="215"/>
      <c r="E1" s="215"/>
      <c r="F1" s="215"/>
      <c r="G1" s="215"/>
      <c r="H1" s="216"/>
    </row>
    <row r="2" spans="1:8" x14ac:dyDescent="0.25">
      <c r="A2" s="217" t="s">
        <v>124</v>
      </c>
      <c r="B2" s="218"/>
      <c r="C2" s="218"/>
      <c r="D2" s="218"/>
      <c r="E2" s="218"/>
      <c r="F2" s="218"/>
      <c r="G2" s="218"/>
      <c r="H2" s="219"/>
    </row>
    <row r="3" spans="1:8" x14ac:dyDescent="0.25">
      <c r="A3" s="91"/>
      <c r="B3" s="91"/>
      <c r="C3" s="91"/>
      <c r="D3" s="91"/>
      <c r="E3" s="91"/>
      <c r="F3" s="91"/>
      <c r="G3" s="91"/>
      <c r="H3" s="91"/>
    </row>
    <row r="4" spans="1:8" ht="24" customHeight="1" x14ac:dyDescent="0.25">
      <c r="A4" s="220" t="s">
        <v>4</v>
      </c>
      <c r="B4" s="221"/>
      <c r="C4" s="221"/>
      <c r="D4" s="221"/>
      <c r="E4" s="221"/>
      <c r="F4" s="222"/>
      <c r="G4" s="223">
        <v>0.3</v>
      </c>
      <c r="H4" s="223"/>
    </row>
    <row r="5" spans="1:8" x14ac:dyDescent="0.25">
      <c r="A5" s="227" t="s">
        <v>5</v>
      </c>
      <c r="B5" s="227"/>
      <c r="C5" s="227"/>
      <c r="D5" s="227"/>
      <c r="E5" s="227"/>
      <c r="F5" s="227"/>
      <c r="G5" s="223">
        <v>0.04</v>
      </c>
      <c r="H5" s="223"/>
    </row>
    <row r="6" spans="1:8" x14ac:dyDescent="0.25">
      <c r="A6" s="81"/>
      <c r="B6" s="81"/>
      <c r="C6" s="81"/>
      <c r="D6" s="81"/>
      <c r="E6" s="81"/>
      <c r="F6" s="81"/>
      <c r="G6" s="81"/>
      <c r="H6" s="81"/>
    </row>
    <row r="7" spans="1:8" ht="15.75" x14ac:dyDescent="0.25">
      <c r="A7" s="228" t="s">
        <v>135</v>
      </c>
      <c r="B7" s="228"/>
      <c r="C7" s="228"/>
      <c r="D7" s="228"/>
      <c r="E7" s="228"/>
      <c r="F7" s="228"/>
      <c r="G7" s="228"/>
      <c r="H7" s="228"/>
    </row>
    <row r="8" spans="1:8" ht="12" customHeight="1" x14ac:dyDescent="0.25">
      <c r="A8" s="79"/>
      <c r="B8" s="79"/>
      <c r="C8" s="79"/>
      <c r="D8" s="79"/>
      <c r="E8" s="79"/>
      <c r="F8" s="79"/>
      <c r="G8" s="79"/>
      <c r="H8" s="79"/>
    </row>
    <row r="9" spans="1:8" x14ac:dyDescent="0.25">
      <c r="A9" s="229" t="s">
        <v>125</v>
      </c>
      <c r="B9" s="230"/>
      <c r="C9" s="230"/>
      <c r="D9" s="230"/>
      <c r="E9" s="230"/>
      <c r="F9" s="230"/>
      <c r="G9" s="230"/>
      <c r="H9" s="231"/>
    </row>
    <row r="10" spans="1:8" ht="19.5" customHeight="1" x14ac:dyDescent="0.25">
      <c r="A10" s="232" t="s">
        <v>126</v>
      </c>
      <c r="B10" s="233"/>
      <c r="C10" s="233"/>
      <c r="D10" s="233"/>
      <c r="E10" s="233"/>
      <c r="F10" s="233"/>
      <c r="G10" s="233"/>
      <c r="H10" s="234"/>
    </row>
    <row r="11" spans="1:8" x14ac:dyDescent="0.25">
      <c r="A11" s="79"/>
      <c r="B11" s="79"/>
      <c r="C11" s="79"/>
      <c r="D11" s="79"/>
      <c r="E11" s="79"/>
      <c r="F11" s="79"/>
      <c r="G11" s="79"/>
      <c r="H11" s="79"/>
    </row>
    <row r="12" spans="1:8" x14ac:dyDescent="0.25">
      <c r="A12" s="224" t="s">
        <v>6</v>
      </c>
      <c r="B12" s="224"/>
      <c r="C12" s="224"/>
      <c r="D12" s="224"/>
      <c r="E12" s="224"/>
      <c r="F12" s="224"/>
      <c r="G12" s="225" t="s">
        <v>7</v>
      </c>
      <c r="H12" s="226" t="s">
        <v>8</v>
      </c>
    </row>
    <row r="13" spans="1:8" x14ac:dyDescent="0.25">
      <c r="A13" s="224"/>
      <c r="B13" s="224"/>
      <c r="C13" s="224"/>
      <c r="D13" s="224"/>
      <c r="E13" s="224"/>
      <c r="F13" s="224"/>
      <c r="G13" s="225"/>
      <c r="H13" s="226"/>
    </row>
    <row r="14" spans="1:8" x14ac:dyDescent="0.25">
      <c r="A14" s="212" t="s">
        <v>20</v>
      </c>
      <c r="B14" s="212"/>
      <c r="C14" s="212"/>
      <c r="D14" s="212"/>
      <c r="E14" s="212"/>
      <c r="F14" s="212"/>
      <c r="G14" s="82" t="s">
        <v>25</v>
      </c>
      <c r="H14" s="83">
        <v>5.5199999999999999E-2</v>
      </c>
    </row>
    <row r="15" spans="1:8" x14ac:dyDescent="0.25">
      <c r="A15" s="212" t="s">
        <v>21</v>
      </c>
      <c r="B15" s="212"/>
      <c r="C15" s="212"/>
      <c r="D15" s="212"/>
      <c r="E15" s="212"/>
      <c r="F15" s="212"/>
      <c r="G15" s="82" t="s">
        <v>26</v>
      </c>
      <c r="H15" s="83">
        <v>1.9900000000000001E-2</v>
      </c>
    </row>
    <row r="16" spans="1:8" x14ac:dyDescent="0.25">
      <c r="A16" s="212" t="s">
        <v>22</v>
      </c>
      <c r="B16" s="212"/>
      <c r="C16" s="212"/>
      <c r="D16" s="212"/>
      <c r="E16" s="212"/>
      <c r="F16" s="212"/>
      <c r="G16" s="82" t="s">
        <v>27</v>
      </c>
      <c r="H16" s="83">
        <v>3.1600000000000003E-2</v>
      </c>
    </row>
    <row r="17" spans="1:8" x14ac:dyDescent="0.25">
      <c r="A17" s="212" t="s">
        <v>23</v>
      </c>
      <c r="B17" s="212"/>
      <c r="C17" s="212"/>
      <c r="D17" s="212"/>
      <c r="E17" s="212"/>
      <c r="F17" s="212"/>
      <c r="G17" s="82" t="s">
        <v>28</v>
      </c>
      <c r="H17" s="83">
        <v>1.3299999999999999E-2</v>
      </c>
    </row>
    <row r="18" spans="1:8" x14ac:dyDescent="0.25">
      <c r="A18" s="212" t="s">
        <v>24</v>
      </c>
      <c r="B18" s="212"/>
      <c r="C18" s="212"/>
      <c r="D18" s="212"/>
      <c r="E18" s="212"/>
      <c r="F18" s="212"/>
      <c r="G18" s="82" t="s">
        <v>29</v>
      </c>
      <c r="H18" s="83">
        <v>0.1043</v>
      </c>
    </row>
    <row r="19" spans="1:8" x14ac:dyDescent="0.25">
      <c r="A19" s="212" t="s">
        <v>10</v>
      </c>
      <c r="B19" s="212"/>
      <c r="C19" s="212"/>
      <c r="D19" s="212"/>
      <c r="E19" s="212"/>
      <c r="F19" s="212"/>
      <c r="G19" s="82" t="s">
        <v>11</v>
      </c>
      <c r="H19" s="83">
        <v>3.6499999999999998E-2</v>
      </c>
    </row>
    <row r="20" spans="1:8" x14ac:dyDescent="0.25">
      <c r="A20" s="212" t="s">
        <v>12</v>
      </c>
      <c r="B20" s="212"/>
      <c r="C20" s="212"/>
      <c r="D20" s="212"/>
      <c r="E20" s="212"/>
      <c r="F20" s="212"/>
      <c r="G20" s="82" t="s">
        <v>13</v>
      </c>
      <c r="H20" s="84">
        <v>1.2E-2</v>
      </c>
    </row>
    <row r="21" spans="1:8" ht="33" customHeight="1" x14ac:dyDescent="0.25">
      <c r="A21" s="212" t="s">
        <v>14</v>
      </c>
      <c r="B21" s="212"/>
      <c r="C21" s="212"/>
      <c r="D21" s="212"/>
      <c r="E21" s="212"/>
      <c r="F21" s="212"/>
      <c r="G21" s="82" t="s">
        <v>15</v>
      </c>
      <c r="H21" s="84">
        <v>0</v>
      </c>
    </row>
    <row r="22" spans="1:8" x14ac:dyDescent="0.25">
      <c r="A22" s="212" t="s">
        <v>127</v>
      </c>
      <c r="B22" s="212"/>
      <c r="C22" s="212"/>
      <c r="D22" s="212"/>
      <c r="E22" s="212"/>
      <c r="F22" s="212"/>
      <c r="G22" s="85" t="s">
        <v>16</v>
      </c>
      <c r="H22" s="84">
        <v>0.30149999999999999</v>
      </c>
    </row>
    <row r="23" spans="1:8" x14ac:dyDescent="0.25">
      <c r="A23" s="211" t="s">
        <v>128</v>
      </c>
      <c r="B23" s="211"/>
      <c r="C23" s="211"/>
      <c r="D23" s="211"/>
      <c r="E23" s="211"/>
      <c r="F23" s="211"/>
      <c r="G23" s="86" t="s">
        <v>129</v>
      </c>
      <c r="H23" s="87">
        <v>0.30149999999999999</v>
      </c>
    </row>
    <row r="24" spans="1:8" x14ac:dyDescent="0.25">
      <c r="A24" s="79"/>
      <c r="B24" s="79"/>
      <c r="C24" s="79"/>
      <c r="D24" s="79"/>
      <c r="E24" s="79"/>
      <c r="F24" s="79"/>
      <c r="G24" s="79"/>
      <c r="H24" s="79"/>
    </row>
    <row r="25" spans="1:8" x14ac:dyDescent="0.25">
      <c r="A25" s="79"/>
      <c r="B25" s="79"/>
      <c r="C25" s="79"/>
      <c r="D25" s="79"/>
      <c r="E25" s="79"/>
      <c r="F25" s="79"/>
      <c r="G25" s="79"/>
      <c r="H25" s="79"/>
    </row>
    <row r="26" spans="1:8" x14ac:dyDescent="0.25">
      <c r="A26" s="213" t="s">
        <v>17</v>
      </c>
      <c r="B26" s="213"/>
      <c r="C26" s="213"/>
      <c r="D26" s="213"/>
      <c r="E26" s="213"/>
      <c r="F26" s="213"/>
      <c r="G26" s="213"/>
      <c r="H26" s="213"/>
    </row>
    <row r="27" spans="1:8" ht="15.75" x14ac:dyDescent="0.25">
      <c r="A27" s="88"/>
      <c r="B27" s="88"/>
      <c r="C27" s="238" t="s">
        <v>130</v>
      </c>
      <c r="D27" s="238"/>
      <c r="E27" s="238"/>
      <c r="F27" s="239" t="s">
        <v>18</v>
      </c>
      <c r="G27" s="88"/>
      <c r="H27" s="88"/>
    </row>
    <row r="28" spans="1:8" ht="15.75" x14ac:dyDescent="0.25">
      <c r="A28" s="88"/>
      <c r="B28" s="88"/>
      <c r="C28" s="243" t="s">
        <v>131</v>
      </c>
      <c r="D28" s="243"/>
      <c r="E28" s="243"/>
      <c r="F28" s="239"/>
      <c r="G28" s="88"/>
      <c r="H28" s="88"/>
    </row>
    <row r="29" spans="1:8" x14ac:dyDescent="0.25">
      <c r="A29" s="89"/>
      <c r="B29" s="89"/>
      <c r="C29" s="89"/>
      <c r="D29" s="89"/>
      <c r="E29" s="89"/>
      <c r="F29" s="89"/>
      <c r="G29" s="89"/>
      <c r="H29" s="89"/>
    </row>
    <row r="30" spans="1:8" ht="24" customHeight="1" x14ac:dyDescent="0.25">
      <c r="A30" s="240" t="s">
        <v>132</v>
      </c>
      <c r="B30" s="240"/>
      <c r="C30" s="240"/>
      <c r="D30" s="240"/>
      <c r="E30" s="240"/>
      <c r="F30" s="240"/>
      <c r="G30" s="240"/>
      <c r="H30" s="240"/>
    </row>
    <row r="31" spans="1:8" x14ac:dyDescent="0.25">
      <c r="A31" s="79"/>
      <c r="B31" s="79"/>
      <c r="C31" s="79"/>
      <c r="D31" s="79"/>
      <c r="E31" s="79"/>
      <c r="F31" s="79"/>
      <c r="G31" s="79"/>
      <c r="H31" s="79"/>
    </row>
    <row r="32" spans="1:8" ht="39" customHeight="1" x14ac:dyDescent="0.25">
      <c r="A32" s="240" t="s">
        <v>133</v>
      </c>
      <c r="B32" s="240"/>
      <c r="C32" s="240"/>
      <c r="D32" s="240"/>
      <c r="E32" s="240"/>
      <c r="F32" s="240"/>
      <c r="G32" s="240"/>
      <c r="H32" s="240"/>
    </row>
    <row r="33" spans="1:8" x14ac:dyDescent="0.25">
      <c r="A33" s="79"/>
      <c r="B33" s="79"/>
      <c r="C33" s="79"/>
      <c r="D33" s="79"/>
      <c r="E33" s="79"/>
      <c r="F33" s="79"/>
      <c r="G33" s="79"/>
      <c r="H33" s="79"/>
    </row>
    <row r="34" spans="1:8" x14ac:dyDescent="0.25">
      <c r="A34" s="80" t="s">
        <v>134</v>
      </c>
      <c r="B34" s="79"/>
      <c r="C34" s="79"/>
      <c r="D34" s="79"/>
      <c r="E34" s="79"/>
      <c r="F34" s="79"/>
      <c r="G34" s="79"/>
      <c r="H34" s="79"/>
    </row>
    <row r="35" spans="1:8" ht="17.25" customHeight="1" x14ac:dyDescent="0.25">
      <c r="A35" s="241"/>
      <c r="B35" s="241"/>
      <c r="C35" s="241"/>
      <c r="D35" s="241"/>
      <c r="E35" s="241"/>
      <c r="F35" s="241"/>
      <c r="G35" s="241"/>
      <c r="H35" s="241"/>
    </row>
    <row r="36" spans="1:8" x14ac:dyDescent="0.25">
      <c r="A36" s="79"/>
      <c r="B36" s="79"/>
      <c r="C36" s="79"/>
      <c r="D36" s="79"/>
      <c r="E36" s="79"/>
      <c r="F36" s="79"/>
      <c r="G36" s="79"/>
      <c r="H36" s="79"/>
    </row>
    <row r="37" spans="1:8" x14ac:dyDescent="0.25">
      <c r="A37" s="242" t="str">
        <f>CRONOGRAMA!B30</f>
        <v>Cotiporã,  05 de novembro de 2024.</v>
      </c>
      <c r="B37" s="242"/>
      <c r="C37" s="242"/>
      <c r="D37" s="242"/>
      <c r="E37" s="235"/>
      <c r="F37" s="236"/>
      <c r="G37" s="236"/>
      <c r="H37" s="236"/>
    </row>
    <row r="38" spans="1:8" x14ac:dyDescent="0.25">
      <c r="A38" s="237"/>
      <c r="B38" s="237"/>
      <c r="C38" s="79"/>
      <c r="D38" s="90"/>
      <c r="E38" s="130"/>
      <c r="F38" s="131"/>
      <c r="G38" s="131"/>
      <c r="H38" s="131"/>
    </row>
    <row r="39" spans="1:8" ht="45.75" customHeight="1" x14ac:dyDescent="0.25">
      <c r="C39" s="93"/>
      <c r="D39" s="93"/>
      <c r="E39" s="94"/>
      <c r="F39" s="94"/>
      <c r="G39" s="94"/>
    </row>
    <row r="40" spans="1:8" x14ac:dyDescent="0.25">
      <c r="C40" s="93"/>
      <c r="E40" t="s">
        <v>30</v>
      </c>
    </row>
    <row r="41" spans="1:8" x14ac:dyDescent="0.25">
      <c r="C41" s="93"/>
      <c r="E41" t="s">
        <v>136</v>
      </c>
    </row>
    <row r="42" spans="1:8" x14ac:dyDescent="0.25">
      <c r="E42" t="s">
        <v>137</v>
      </c>
    </row>
  </sheetData>
  <mergeCells count="32">
    <mergeCell ref="E37:H37"/>
    <mergeCell ref="A38:B38"/>
    <mergeCell ref="C27:E27"/>
    <mergeCell ref="F27:F28"/>
    <mergeCell ref="A32:H32"/>
    <mergeCell ref="A35:H35"/>
    <mergeCell ref="A37:D37"/>
    <mergeCell ref="C28:E28"/>
    <mergeCell ref="A30:H30"/>
    <mergeCell ref="A20:F20"/>
    <mergeCell ref="A21:F21"/>
    <mergeCell ref="A14:F14"/>
    <mergeCell ref="A15:F15"/>
    <mergeCell ref="A18:F18"/>
    <mergeCell ref="A19:F19"/>
    <mergeCell ref="A17:F17"/>
    <mergeCell ref="A23:F23"/>
    <mergeCell ref="A22:F22"/>
    <mergeCell ref="A26:H26"/>
    <mergeCell ref="A1:H1"/>
    <mergeCell ref="A2:H2"/>
    <mergeCell ref="A4:F4"/>
    <mergeCell ref="G4:H4"/>
    <mergeCell ref="A12:F13"/>
    <mergeCell ref="G12:G13"/>
    <mergeCell ref="H12:H13"/>
    <mergeCell ref="A5:F5"/>
    <mergeCell ref="G5:H5"/>
    <mergeCell ref="A7:H7"/>
    <mergeCell ref="A9:H9"/>
    <mergeCell ref="A10:H10"/>
    <mergeCell ref="A16:F16"/>
  </mergeCells>
  <printOptions horizontalCentered="1"/>
  <pageMargins left="0.51181102362204722" right="0.51181102362204722" top="0.51181102362204722" bottom="0.78740157480314965" header="0.31496062992125984" footer="0.31496062992125984"/>
  <pageSetup paperSize="9" scale="9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K20" sqref="K20"/>
    </sheetView>
  </sheetViews>
  <sheetFormatPr defaultColWidth="48.28515625" defaultRowHeight="15" x14ac:dyDescent="0.25"/>
  <cols>
    <col min="1" max="1" width="11.5703125" customWidth="1"/>
    <col min="2" max="2" width="10.7109375" customWidth="1"/>
    <col min="4" max="4" width="11.42578125" customWidth="1"/>
    <col min="5" max="5" width="8.85546875" hidden="1" customWidth="1"/>
    <col min="6" max="6" width="8.7109375" hidden="1" customWidth="1"/>
    <col min="7" max="7" width="8.7109375" customWidth="1"/>
    <col min="8" max="8" width="10" customWidth="1"/>
    <col min="9" max="9" width="10.7109375" customWidth="1"/>
  </cols>
  <sheetData>
    <row r="1" spans="1:9" ht="15.75" x14ac:dyDescent="0.25">
      <c r="A1" s="189" t="s">
        <v>0</v>
      </c>
      <c r="B1" s="190"/>
      <c r="C1" s="190"/>
      <c r="D1" s="190"/>
      <c r="E1" s="190"/>
      <c r="F1" s="190"/>
      <c r="G1" s="190"/>
      <c r="H1" s="190"/>
      <c r="I1" s="191"/>
    </row>
    <row r="2" spans="1:9" ht="15.75" x14ac:dyDescent="0.25">
      <c r="A2" s="2" t="s">
        <v>1</v>
      </c>
      <c r="B2" s="119"/>
      <c r="C2" s="119"/>
      <c r="D2" s="119"/>
      <c r="E2" s="118"/>
      <c r="F2" s="119"/>
      <c r="G2" s="118"/>
      <c r="H2" s="119"/>
      <c r="I2" s="3"/>
    </row>
    <row r="3" spans="1:9" ht="15.75" x14ac:dyDescent="0.25">
      <c r="A3" s="14" t="s">
        <v>33</v>
      </c>
      <c r="B3" s="119"/>
      <c r="C3" s="119"/>
      <c r="D3" s="119"/>
      <c r="E3" s="118"/>
      <c r="F3" s="118"/>
      <c r="G3" s="118"/>
      <c r="H3" s="119"/>
      <c r="I3" s="3"/>
    </row>
    <row r="4" spans="1:9" x14ac:dyDescent="0.25">
      <c r="A4" s="2" t="s">
        <v>2</v>
      </c>
      <c r="B4" s="118"/>
      <c r="C4" s="118"/>
      <c r="D4" s="118"/>
      <c r="E4" s="118"/>
      <c r="F4" s="118"/>
      <c r="G4" s="118"/>
      <c r="H4" s="118"/>
      <c r="I4" s="3"/>
    </row>
    <row r="5" spans="1:9" ht="15.75" thickBot="1" x14ac:dyDescent="0.3">
      <c r="A5" s="244" t="s">
        <v>177</v>
      </c>
      <c r="B5" s="245"/>
      <c r="C5" s="245"/>
      <c r="D5" s="245"/>
      <c r="E5" s="245"/>
      <c r="F5" s="245"/>
      <c r="G5" s="245"/>
      <c r="H5" s="245"/>
      <c r="I5" s="246"/>
    </row>
    <row r="6" spans="1:9" x14ac:dyDescent="0.25">
      <c r="A6" s="112" t="s">
        <v>139</v>
      </c>
      <c r="B6" s="113" t="s">
        <v>140</v>
      </c>
      <c r="C6" s="114" t="s">
        <v>141</v>
      </c>
      <c r="D6" s="115" t="s">
        <v>142</v>
      </c>
      <c r="E6" s="115"/>
      <c r="F6" s="115"/>
      <c r="G6" s="115" t="s">
        <v>143</v>
      </c>
      <c r="H6" s="116" t="s">
        <v>144</v>
      </c>
      <c r="I6" s="117" t="s">
        <v>145</v>
      </c>
    </row>
    <row r="7" spans="1:9" ht="22.5" x14ac:dyDescent="0.25">
      <c r="A7" s="135" t="s">
        <v>73</v>
      </c>
      <c r="B7" s="98" t="s">
        <v>77</v>
      </c>
      <c r="C7" s="99" t="s">
        <v>89</v>
      </c>
      <c r="D7" s="98" t="s">
        <v>102</v>
      </c>
      <c r="E7" s="100">
        <v>161.03</v>
      </c>
      <c r="F7" s="100">
        <v>163.31</v>
      </c>
      <c r="G7" s="101"/>
      <c r="H7" s="102">
        <f>G8*H8+G9*H9+G10*H10+G11*H11+G12*H12+G13*H13+G14*H14</f>
        <v>177.16910000000001</v>
      </c>
      <c r="I7" s="103">
        <f>ROUND((G8*I8),2)+ROUND((G9*I9),2)+ROUND((G10*I10),2)+ROUND((G11*I11),2)+ROUND((G12*I12),2)+ROUND((G13*I13),2)+ROUND((G14*H14),2)</f>
        <v>179.95</v>
      </c>
    </row>
    <row r="8" spans="1:9" ht="22.5" x14ac:dyDescent="0.25">
      <c r="A8" s="136" t="s">
        <v>64</v>
      </c>
      <c r="B8" s="104" t="s">
        <v>160</v>
      </c>
      <c r="C8" s="105" t="s">
        <v>161</v>
      </c>
      <c r="D8" s="106" t="s">
        <v>107</v>
      </c>
      <c r="E8" s="106">
        <v>13.92</v>
      </c>
      <c r="F8" s="106">
        <v>14.53</v>
      </c>
      <c r="G8" s="107">
        <v>0.1</v>
      </c>
      <c r="H8" s="108">
        <v>159.78</v>
      </c>
      <c r="I8" s="137">
        <v>166.2</v>
      </c>
    </row>
    <row r="9" spans="1:9" x14ac:dyDescent="0.25">
      <c r="A9" s="136" t="s">
        <v>64</v>
      </c>
      <c r="B9" s="104" t="s">
        <v>162</v>
      </c>
      <c r="C9" s="105" t="s">
        <v>163</v>
      </c>
      <c r="D9" s="106" t="s">
        <v>107</v>
      </c>
      <c r="E9" s="106">
        <v>2.04</v>
      </c>
      <c r="F9" s="106">
        <v>2.27</v>
      </c>
      <c r="G9" s="107">
        <v>3.5000000000000003E-2</v>
      </c>
      <c r="H9" s="108">
        <v>59.99</v>
      </c>
      <c r="I9" s="137">
        <v>67.5</v>
      </c>
    </row>
    <row r="10" spans="1:9" ht="33.75" x14ac:dyDescent="0.25">
      <c r="A10" s="136" t="s">
        <v>64</v>
      </c>
      <c r="B10" s="104" t="s">
        <v>164</v>
      </c>
      <c r="C10" s="105" t="s">
        <v>165</v>
      </c>
      <c r="D10" s="106" t="s">
        <v>102</v>
      </c>
      <c r="E10" s="106">
        <v>0</v>
      </c>
      <c r="F10" s="106">
        <v>0</v>
      </c>
      <c r="G10" s="107">
        <v>1</v>
      </c>
      <c r="H10" s="108">
        <v>3.13</v>
      </c>
      <c r="I10" s="137">
        <v>3.45</v>
      </c>
    </row>
    <row r="11" spans="1:9" ht="33.75" x14ac:dyDescent="0.25">
      <c r="A11" s="136" t="s">
        <v>64</v>
      </c>
      <c r="B11" s="104" t="s">
        <v>166</v>
      </c>
      <c r="C11" s="105" t="s">
        <v>167</v>
      </c>
      <c r="D11" s="106" t="s">
        <v>102</v>
      </c>
      <c r="E11" s="106">
        <v>8.5399999999999991</v>
      </c>
      <c r="F11" s="106">
        <v>9.3800000000000008</v>
      </c>
      <c r="G11" s="107">
        <v>0.08</v>
      </c>
      <c r="H11" s="108">
        <v>109.69</v>
      </c>
      <c r="I11" s="137">
        <v>120.56</v>
      </c>
    </row>
    <row r="12" spans="1:9" ht="22.5" x14ac:dyDescent="0.25">
      <c r="A12" s="136" t="s">
        <v>64</v>
      </c>
      <c r="B12" s="104" t="s">
        <v>168</v>
      </c>
      <c r="C12" s="105" t="s">
        <v>169</v>
      </c>
      <c r="D12" s="106" t="s">
        <v>102</v>
      </c>
      <c r="E12" s="106">
        <v>0</v>
      </c>
      <c r="F12" s="106">
        <v>0</v>
      </c>
      <c r="G12" s="107">
        <v>1.24</v>
      </c>
      <c r="H12" s="108">
        <v>3.28</v>
      </c>
      <c r="I12" s="137">
        <v>3.4</v>
      </c>
    </row>
    <row r="13" spans="1:9" ht="22.5" x14ac:dyDescent="0.25">
      <c r="A13" s="136" t="s">
        <v>64</v>
      </c>
      <c r="B13" s="104" t="s">
        <v>170</v>
      </c>
      <c r="C13" s="105" t="s">
        <v>171</v>
      </c>
      <c r="D13" s="106" t="s">
        <v>106</v>
      </c>
      <c r="E13" s="106">
        <v>54.88</v>
      </c>
      <c r="F13" s="106">
        <v>55.19</v>
      </c>
      <c r="G13" s="107">
        <v>4.4800000000000004</v>
      </c>
      <c r="H13" s="108">
        <v>12.75</v>
      </c>
      <c r="I13" s="137">
        <v>12.87</v>
      </c>
    </row>
    <row r="14" spans="1:9" ht="33.75" x14ac:dyDescent="0.25">
      <c r="A14" s="138" t="s">
        <v>64</v>
      </c>
      <c r="B14" s="139" t="s">
        <v>172</v>
      </c>
      <c r="C14" s="140" t="s">
        <v>173</v>
      </c>
      <c r="D14" s="141" t="s">
        <v>107</v>
      </c>
      <c r="E14" s="141">
        <v>81.650000000000006</v>
      </c>
      <c r="F14" s="141">
        <v>81.94</v>
      </c>
      <c r="G14" s="107">
        <v>0.13500000000000001</v>
      </c>
      <c r="H14" s="143">
        <v>637.03</v>
      </c>
      <c r="I14" s="144">
        <v>639.35</v>
      </c>
    </row>
    <row r="16" spans="1:9" ht="33.75" x14ac:dyDescent="0.25">
      <c r="A16" s="135" t="s">
        <v>73</v>
      </c>
      <c r="B16" s="98" t="s">
        <v>74</v>
      </c>
      <c r="C16" s="99" t="s">
        <v>138</v>
      </c>
      <c r="D16" s="98" t="s">
        <v>109</v>
      </c>
      <c r="E16" s="100">
        <v>648.30999999999995</v>
      </c>
      <c r="F16" s="100">
        <v>652.80999999999995</v>
      </c>
      <c r="G16" s="101"/>
      <c r="H16" s="102">
        <f>G17*H17+G18*H18+G19*H19+G20*H20+G21*H21+G22*H22</f>
        <v>682.40346999999997</v>
      </c>
      <c r="I16" s="103">
        <f>ROUND((G17*I17),2)+ROUND((G18*I18),2)+ROUND((G19*I19),2)+ROUND((G20*I20),2)+ROUND((G21*I21),2)+ROUND((G22*I22),2)</f>
        <v>687.06999999999994</v>
      </c>
    </row>
    <row r="17" spans="1:9" ht="33.75" x14ac:dyDescent="0.25">
      <c r="A17" s="136" t="s">
        <v>67</v>
      </c>
      <c r="B17" s="104" t="s">
        <v>146</v>
      </c>
      <c r="C17" s="105" t="s">
        <v>147</v>
      </c>
      <c r="D17" s="106" t="s">
        <v>109</v>
      </c>
      <c r="E17" s="106">
        <v>610.4</v>
      </c>
      <c r="F17" s="106">
        <v>610.4</v>
      </c>
      <c r="G17" s="107">
        <v>1.103</v>
      </c>
      <c r="H17" s="108">
        <v>583.25</v>
      </c>
      <c r="I17" s="137">
        <v>583.24</v>
      </c>
    </row>
    <row r="18" spans="1:9" x14ac:dyDescent="0.25">
      <c r="A18" s="136" t="s">
        <v>64</v>
      </c>
      <c r="B18" s="104" t="s">
        <v>148</v>
      </c>
      <c r="C18" s="105" t="s">
        <v>149</v>
      </c>
      <c r="D18" s="106" t="s">
        <v>105</v>
      </c>
      <c r="E18" s="106">
        <v>2.97</v>
      </c>
      <c r="F18" s="106">
        <v>3.33</v>
      </c>
      <c r="G18" s="107">
        <v>0.125</v>
      </c>
      <c r="H18" s="108">
        <v>24.51</v>
      </c>
      <c r="I18" s="137">
        <v>27.55</v>
      </c>
    </row>
    <row r="19" spans="1:9" x14ac:dyDescent="0.25">
      <c r="A19" s="136" t="s">
        <v>64</v>
      </c>
      <c r="B19" s="104" t="s">
        <v>150</v>
      </c>
      <c r="C19" s="105" t="s">
        <v>151</v>
      </c>
      <c r="D19" s="106" t="s">
        <v>105</v>
      </c>
      <c r="E19" s="106">
        <v>18.149999999999999</v>
      </c>
      <c r="F19" s="106">
        <v>20.37</v>
      </c>
      <c r="G19" s="107">
        <v>0.753</v>
      </c>
      <c r="H19" s="108">
        <v>24.86</v>
      </c>
      <c r="I19" s="137">
        <v>27.93</v>
      </c>
    </row>
    <row r="20" spans="1:9" x14ac:dyDescent="0.25">
      <c r="A20" s="136" t="s">
        <v>64</v>
      </c>
      <c r="B20" s="104" t="s">
        <v>152</v>
      </c>
      <c r="C20" s="105" t="s">
        <v>153</v>
      </c>
      <c r="D20" s="106" t="s">
        <v>105</v>
      </c>
      <c r="E20" s="106">
        <v>16.579999999999998</v>
      </c>
      <c r="F20" s="106">
        <v>18.5</v>
      </c>
      <c r="G20" s="107">
        <v>0.82599999999999996</v>
      </c>
      <c r="H20" s="108">
        <v>20.66</v>
      </c>
      <c r="I20" s="137">
        <v>23.08</v>
      </c>
    </row>
    <row r="21" spans="1:9" ht="22.5" x14ac:dyDescent="0.25">
      <c r="A21" s="136" t="s">
        <v>64</v>
      </c>
      <c r="B21" s="104" t="s">
        <v>154</v>
      </c>
      <c r="C21" s="105" t="s">
        <v>155</v>
      </c>
      <c r="D21" s="106" t="s">
        <v>104</v>
      </c>
      <c r="E21" s="106">
        <v>0.15</v>
      </c>
      <c r="F21" s="106">
        <v>0.15</v>
      </c>
      <c r="G21" s="107">
        <v>0.12</v>
      </c>
      <c r="H21" s="108">
        <v>1.34</v>
      </c>
      <c r="I21" s="137">
        <v>1.34</v>
      </c>
    </row>
    <row r="22" spans="1:9" ht="22.5" x14ac:dyDescent="0.25">
      <c r="A22" s="138" t="s">
        <v>64</v>
      </c>
      <c r="B22" s="139" t="s">
        <v>156</v>
      </c>
      <c r="C22" s="140" t="s">
        <v>157</v>
      </c>
      <c r="D22" s="141" t="s">
        <v>158</v>
      </c>
      <c r="E22" s="141">
        <v>0.06</v>
      </c>
      <c r="F22" s="141">
        <v>0.06</v>
      </c>
      <c r="G22" s="142">
        <v>0.13100000000000001</v>
      </c>
      <c r="H22" s="143">
        <v>0.53</v>
      </c>
      <c r="I22" s="144">
        <v>0.53</v>
      </c>
    </row>
    <row r="23" spans="1:9" x14ac:dyDescent="0.25">
      <c r="A23" s="95"/>
      <c r="B23" s="95"/>
      <c r="C23" s="132"/>
      <c r="D23" s="133"/>
      <c r="E23" s="133"/>
      <c r="F23" s="133"/>
      <c r="G23" s="145"/>
      <c r="H23" s="134"/>
      <c r="I23" s="134"/>
    </row>
    <row r="24" spans="1:9" x14ac:dyDescent="0.25">
      <c r="A24" s="95"/>
      <c r="B24" s="95"/>
      <c r="C24" s="95"/>
      <c r="D24" s="95"/>
      <c r="E24" s="95"/>
      <c r="F24" s="95"/>
      <c r="G24" s="95"/>
      <c r="H24" s="95"/>
      <c r="I24" s="95"/>
    </row>
    <row r="25" spans="1:9" x14ac:dyDescent="0.25">
      <c r="A25" s="249" t="str">
        <f>CRONOGRAMA!B30</f>
        <v>Cotiporã,  05 de novembro de 2024.</v>
      </c>
      <c r="B25" s="250"/>
      <c r="C25" s="250"/>
      <c r="D25" s="109"/>
      <c r="E25" s="109"/>
      <c r="F25" s="109"/>
      <c r="G25" s="129"/>
      <c r="H25" s="129"/>
      <c r="I25" s="129"/>
    </row>
    <row r="26" spans="1:9" x14ac:dyDescent="0.25">
      <c r="A26" s="128"/>
      <c r="B26" s="128"/>
      <c r="C26" s="128"/>
      <c r="D26" s="109"/>
      <c r="E26" s="109"/>
      <c r="F26" s="109"/>
      <c r="G26" s="97"/>
      <c r="H26" s="97"/>
      <c r="I26" s="97"/>
    </row>
    <row r="27" spans="1:9" x14ac:dyDescent="0.25">
      <c r="A27" s="96"/>
      <c r="B27" s="96"/>
      <c r="C27" s="96"/>
      <c r="E27" s="110" t="s">
        <v>174</v>
      </c>
      <c r="F27" s="110"/>
      <c r="G27" s="247" t="s">
        <v>179</v>
      </c>
      <c r="H27" s="247"/>
      <c r="I27" s="247"/>
    </row>
    <row r="28" spans="1:9" x14ac:dyDescent="0.25">
      <c r="A28" s="96"/>
      <c r="B28" s="96"/>
      <c r="C28" s="96"/>
      <c r="E28" s="111" t="s">
        <v>175</v>
      </c>
      <c r="F28" s="111"/>
      <c r="G28" s="248" t="s">
        <v>176</v>
      </c>
      <c r="H28" s="248"/>
      <c r="I28" s="248"/>
    </row>
  </sheetData>
  <mergeCells count="5">
    <mergeCell ref="A5:I5"/>
    <mergeCell ref="A1:I1"/>
    <mergeCell ref="G27:I27"/>
    <mergeCell ref="G28:I28"/>
    <mergeCell ref="A25:C25"/>
  </mergeCells>
  <printOptions horizontalCentered="1"/>
  <pageMargins left="0.43307086614173229" right="0.51181102362204722" top="0.66" bottom="0.78740157480314965" header="0.31496062992125984" footer="0.31496062992125984"/>
  <pageSetup paperSize="9" scale="70" orientation="portrait" horizontalDpi="0" verticalDpi="0" r:id="rId1"/>
  <ignoredErrors>
    <ignoredError sqref="A25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3</vt:i4>
      </vt:variant>
    </vt:vector>
  </HeadingPairs>
  <TitlesOfParts>
    <vt:vector size="7" baseType="lpstr">
      <vt:lpstr>ORÇAMENTO</vt:lpstr>
      <vt:lpstr>CRONOGRAMA</vt:lpstr>
      <vt:lpstr>BDI</vt:lpstr>
      <vt:lpstr>COMPOSIÇÕES</vt:lpstr>
      <vt:lpstr>BDI!Area_de_impressao</vt:lpstr>
      <vt:lpstr>CRONOGRAMA!Area_de_impressao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Schmitt Caccia</dc:creator>
  <cp:lastModifiedBy>Camila Schmitt Caccia</cp:lastModifiedBy>
  <cp:lastPrinted>2025-01-08T14:25:58Z</cp:lastPrinted>
  <dcterms:created xsi:type="dcterms:W3CDTF">2024-03-19T17:05:18Z</dcterms:created>
  <dcterms:modified xsi:type="dcterms:W3CDTF">2025-01-09T19:06:20Z</dcterms:modified>
</cp:coreProperties>
</file>