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PREGÃO PRESENCIAL\PREGÃO PRESENCIAL Nº021-2026 PEÇAS BRITADOR\"/>
    </mc:Choice>
  </mc:AlternateContent>
  <xr:revisionPtr revIDLastSave="0" documentId="13_ncr:1_{841EF5F3-4DFB-463A-8AA8-00C326AE66E5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F27" i="6"/>
  <c r="H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F31" i="6"/>
  <c r="H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F35" i="6"/>
  <c r="H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F47" i="6"/>
  <c r="H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F51" i="6"/>
  <c r="H51" i="6"/>
  <c r="A52" i="6"/>
  <c r="C52" i="6"/>
  <c r="D52" i="6"/>
  <c r="E52" i="6"/>
  <c r="F52" i="6"/>
  <c r="H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F55" i="6"/>
  <c r="H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F64" i="6"/>
  <c r="H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F67" i="6"/>
  <c r="H67" i="6"/>
  <c r="A68" i="6"/>
  <c r="C68" i="6"/>
  <c r="D68" i="6"/>
  <c r="E68" i="6"/>
  <c r="F68" i="6"/>
  <c r="H68" i="6"/>
  <c r="A69" i="6"/>
  <c r="C69" i="6"/>
  <c r="D69" i="6"/>
  <c r="E69" i="6"/>
  <c r="F69" i="6"/>
  <c r="H69" i="6"/>
  <c r="A70" i="6"/>
  <c r="C70" i="6"/>
  <c r="D70" i="6"/>
  <c r="E70" i="6"/>
  <c r="F70" i="6"/>
  <c r="H70" i="6"/>
  <c r="A71" i="6"/>
  <c r="C71" i="6"/>
  <c r="D71" i="6"/>
  <c r="E71" i="6"/>
  <c r="F71" i="6"/>
  <c r="H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F74" i="6"/>
  <c r="H74" i="6"/>
  <c r="A75" i="6"/>
  <c r="C75" i="6"/>
  <c r="D75" i="6"/>
  <c r="E75" i="6"/>
  <c r="F75" i="6"/>
  <c r="H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F78" i="6"/>
  <c r="H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F81" i="6"/>
  <c r="H81" i="6"/>
  <c r="A82" i="6"/>
  <c r="C82" i="6"/>
  <c r="D82" i="6"/>
  <c r="E82" i="6"/>
  <c r="F82" i="6"/>
  <c r="H82" i="6"/>
  <c r="A83" i="6"/>
  <c r="C83" i="6"/>
  <c r="D83" i="6"/>
  <c r="E83" i="6"/>
  <c r="H83" i="6" s="1"/>
  <c r="F83" i="6"/>
  <c r="A84" i="6"/>
  <c r="C84" i="6"/>
  <c r="D84" i="6"/>
  <c r="E84" i="6"/>
  <c r="F84" i="6"/>
  <c r="H84" i="6"/>
  <c r="A85" i="6"/>
  <c r="C85" i="6"/>
  <c r="D85" i="6"/>
  <c r="E85" i="6"/>
  <c r="F85" i="6"/>
  <c r="H85" i="6"/>
  <c r="A86" i="6"/>
  <c r="C86" i="6"/>
  <c r="D86" i="6"/>
  <c r="E86" i="6"/>
  <c r="F86" i="6"/>
  <c r="H86" i="6"/>
  <c r="A87" i="6"/>
  <c r="C87" i="6"/>
  <c r="D87" i="6"/>
  <c r="E87" i="6"/>
  <c r="F87" i="6"/>
  <c r="H87" i="6"/>
  <c r="A88" i="6"/>
  <c r="C88" i="6"/>
  <c r="D88" i="6"/>
  <c r="E88" i="6"/>
  <c r="F88" i="6"/>
  <c r="H88" i="6"/>
  <c r="A89" i="6"/>
  <c r="C89" i="6"/>
  <c r="D89" i="6"/>
  <c r="E89" i="6"/>
  <c r="F89" i="6"/>
  <c r="H89" i="6"/>
  <c r="A90" i="6"/>
  <c r="C90" i="6"/>
  <c r="D90" i="6"/>
  <c r="E90" i="6"/>
  <c r="F90" i="6"/>
  <c r="H90" i="6"/>
  <c r="A91" i="6"/>
  <c r="C91" i="6"/>
  <c r="D91" i="6"/>
  <c r="E91" i="6"/>
  <c r="F91" i="6"/>
  <c r="H91" i="6"/>
  <c r="A92" i="6"/>
  <c r="C92" i="6"/>
  <c r="D92" i="6"/>
  <c r="E92" i="6"/>
  <c r="F92" i="6"/>
  <c r="H92" i="6"/>
  <c r="A93" i="6"/>
  <c r="C93" i="6"/>
  <c r="D93" i="6"/>
  <c r="E93" i="6"/>
  <c r="F93" i="6"/>
  <c r="H93" i="6"/>
  <c r="A94" i="6"/>
  <c r="C94" i="6"/>
  <c r="D94" i="6"/>
  <c r="E94" i="6"/>
  <c r="F94" i="6"/>
  <c r="H94" i="6"/>
  <c r="A95" i="6"/>
  <c r="C95" i="6"/>
  <c r="D95" i="6"/>
  <c r="E95" i="6"/>
  <c r="F95" i="6"/>
  <c r="H95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B47" i="3" s="1"/>
  <c r="B47" i="6" s="1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B71" i="6" s="1"/>
  <c r="K72" i="3"/>
  <c r="B72" i="3" s="1"/>
  <c r="B72" i="6" s="1"/>
  <c r="K73" i="3"/>
  <c r="B73" i="3" s="1"/>
  <c r="B73" i="6" s="1"/>
  <c r="K74" i="3"/>
  <c r="B74" i="3" s="1"/>
  <c r="B74" i="6" s="1"/>
  <c r="K75" i="3"/>
  <c r="B75" i="3" s="1"/>
  <c r="B75" i="6" s="1"/>
  <c r="K76" i="3"/>
  <c r="B76" i="3" s="1"/>
  <c r="B76" i="6" s="1"/>
  <c r="K77" i="3"/>
  <c r="B77" i="3" s="1"/>
  <c r="B77" i="6" s="1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B88" i="6" s="1"/>
  <c r="K89" i="3"/>
  <c r="B89" i="3" s="1"/>
  <c r="B89" i="6" s="1"/>
  <c r="K90" i="3"/>
  <c r="B90" i="3" s="1"/>
  <c r="B90" i="6" s="1"/>
  <c r="K91" i="3"/>
  <c r="B91" i="3" s="1"/>
  <c r="B91" i="6" s="1"/>
  <c r="K92" i="3"/>
  <c r="B92" i="3" s="1"/>
  <c r="B92" i="6" s="1"/>
  <c r="K93" i="3"/>
  <c r="B93" i="3" s="1"/>
  <c r="B93" i="6" s="1"/>
  <c r="K94" i="3"/>
  <c r="B94" i="3" s="1"/>
  <c r="B94" i="6" s="1"/>
  <c r="K95" i="3"/>
  <c r="B95" i="3" s="1"/>
  <c r="B95" i="6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B14" i="6" s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B15" i="6" s="1"/>
  <c r="B16" i="3"/>
  <c r="B16" i="6" s="1"/>
  <c r="B17" i="3"/>
  <c r="B17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8" i="6" s="1"/>
  <c r="B19" i="3"/>
  <c r="B19" i="6" s="1"/>
  <c r="E13" i="6"/>
  <c r="H13" i="6" s="1"/>
  <c r="O13" i="3"/>
  <c r="B20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0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1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3" l="1"/>
  <c r="B22" i="6"/>
  <c r="B13" i="6"/>
  <c r="B24" i="3" l="1"/>
  <c r="B2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6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<sst xmlns="http://schemas.openxmlformats.org/spreadsheetml/2006/main" count="15201" uniqueCount="4064">
  <si>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</si>
  <si>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</si>
  <si>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</si>
  <si>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</si>
  <si>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</si>
  <si>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</si>
  <si>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</si>
  <si>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</si>
  <si>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</si>
  <si>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</si>
  <si>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</si>
  <si>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</si>
  <si>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</si>
  <si>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</si>
  <si>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</si>
  <si>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</si>
  <si>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</si>
  <si>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</si>
  <si>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</si>
  <si>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</si>
  <si>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</si>
  <si>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</si>
  <si>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</si>
  <si>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</si>
  <si>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</si>
  <si>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</si>
  <si>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</si>
  <si>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</si>
  <si>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</si>
  <si>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</si>
  <si>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</si>
  <si>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</si>
  <si>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</si>
  <si>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</si>
  <si>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</si>
  <si>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</si>
  <si>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</si>
  <si>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</si>
  <si>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</si>
  <si>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</si>
  <si>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</si>
  <si>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</si>
  <si>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</si>
  <si>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</si>
  <si>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</si>
  <si>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</si>
  <si>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</si>
  <si>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</si>
  <si>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</si>
  <si>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</si>
  <si>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</si>
  <si>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</si>
  <si>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</si>
  <si>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</si>
  <si>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</si>
  <si>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</si>
  <si>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</si>
  <si>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</si>
  <si>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</si>
  <si>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</si>
  <si>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</si>
  <si>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</si>
  <si>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</si>
  <si>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</si>
  <si>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</si>
  <si>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</si>
  <si>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</si>
  <si>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</si>
  <si>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</si>
  <si>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</si>
  <si>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</si>
  <si>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</si>
  <si>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</si>
  <si>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</si>
  <si>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</si>
  <si>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</si>
  <si>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</si>
  <si>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</si>
  <si>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</si>
  <si>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</si>
  <si>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</si>
  <si>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</si>
  <si>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</si>
  <si>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</si>
  <si>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</si>
  <si>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</si>
  <si>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</si>
  <si>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</si>
  <si>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</si>
  <si>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</si>
  <si>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</si>
  <si>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</si>
  <si>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</si>
  <si>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</si>
  <si>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</si>
  <si>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</si>
  <si>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</si>
  <si>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</si>
  <si>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</si>
  <si>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</si>
  <si>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</si>
  <si>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</si>
  <si>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</si>
  <si>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</si>
  <si>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</si>
  <si>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</si>
  <si>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</si>
  <si>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</si>
  <si>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</si>
  <si>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</si>
  <si>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</si>
  <si>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</si>
  <si>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</si>
  <si>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</si>
  <si>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</si>
  <si>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</si>
  <si>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</si>
  <si>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</si>
  <si>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</si>
  <si>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</si>
  <si>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</si>
  <si>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</si>
  <si>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</si>
  <si>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</si>
  <si>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</si>
  <si>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</si>
  <si>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</si>
  <si>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</si>
  <si>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</si>
  <si>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</si>
  <si>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</si>
  <si>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</si>
  <si>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</si>
  <si>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</si>
  <si>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</si>
  <si>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</si>
  <si>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</si>
  <si>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</si>
  <si>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</si>
  <si>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</si>
  <si>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</si>
  <si>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</si>
  <si>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</si>
  <si>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</si>
  <si>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</si>
  <si>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</si>
  <si>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</si>
  <si>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</si>
  <si>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</si>
  <si>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</si>
  <si>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</si>
  <si>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</si>
  <si>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</si>
  <si>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</si>
  <si>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</si>
  <si>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</si>
  <si>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</si>
  <si>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</si>
  <si>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</si>
  <si>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</si>
  <si>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</si>
  <si>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</si>
  <si>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</si>
  <si>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</si>
  <si>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</si>
  <si>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</si>
  <si>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</si>
  <si>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</si>
  <si>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</si>
  <si>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</si>
  <si>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</si>
  <si>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</si>
  <si>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</si>
  <si>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</si>
  <si>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</si>
  <si>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</si>
  <si>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</si>
  <si>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</si>
  <si>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</si>
  <si>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</si>
  <si>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</si>
  <si>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</si>
  <si>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</si>
  <si>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</si>
  <si>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</si>
  <si>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</si>
  <si>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</si>
  <si>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</si>
  <si>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</si>
  <si>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</si>
  <si>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</si>
  <si>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</si>
  <si>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</si>
  <si>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</si>
  <si>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</si>
  <si>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</si>
  <si>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</si>
  <si>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</si>
  <si>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</si>
  <si>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</si>
  <si>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</si>
  <si>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</si>
  <si>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</si>
  <si>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</si>
  <si>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</si>
  <si>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</si>
  <si>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</si>
  <si>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</si>
  <si>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</si>
  <si>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</si>
  <si>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</si>
  <si>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</si>
  <si>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</si>
  <si>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</si>
  <si>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</si>
  <si>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</si>
  <si>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</si>
  <si>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</si>
  <si>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</si>
  <si>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</si>
  <si>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</si>
  <si>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</si>
  <si>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</si>
  <si>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</si>
  <si>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</si>
  <si>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</si>
  <si>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</si>
  <si>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</si>
  <si>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</si>
  <si>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</si>
  <si>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</si>
  <si>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</si>
  <si>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</si>
  <si>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</si>
  <si>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</si>
  <si>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</si>
  <si>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</si>
  <si>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</si>
  <si>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</si>
  <si>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</si>
  <si>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</si>
  <si>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</si>
  <si>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</si>
  <si>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</si>
  <si>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</si>
  <si>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</si>
  <si>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</si>
  <si>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</si>
  <si>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</si>
  <si>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</si>
  <si>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</si>
  <si>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</si>
  <si>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</si>
  <si>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</si>
  <si>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</si>
  <si>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</si>
  <si>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</si>
  <si>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</si>
  <si>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</si>
  <si>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</si>
  <si>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</si>
  <si>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</si>
  <si>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</si>
  <si>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</si>
  <si>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</si>
  <si>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</si>
  <si>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</si>
  <si>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</si>
  <si>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</si>
  <si>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</si>
  <si>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</si>
  <si>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</si>
  <si>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</si>
  <si>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</si>
  <si>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</si>
  <si>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</si>
  <si>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</si>
  <si>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</si>
  <si>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</si>
  <si>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</si>
  <si>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</si>
  <si>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</si>
  <si>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</si>
  <si>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</si>
  <si>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</si>
  <si>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</si>
  <si>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</si>
  <si>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</si>
  <si>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</si>
  <si>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</si>
  <si>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</si>
  <si>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</si>
  <si>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</si>
  <si>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</si>
  <si>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</si>
  <si>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</si>
  <si>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</si>
  <si>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</si>
  <si>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</si>
  <si>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</si>
  <si>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</si>
  <si>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</si>
  <si>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</si>
  <si>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</si>
  <si>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</si>
  <si>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</si>
  <si>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</si>
  <si>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</si>
  <si>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</si>
  <si>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</si>
  <si>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</si>
  <si>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</si>
  <si>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</si>
  <si>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</si>
  <si>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</si>
  <si>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</si>
  <si>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</si>
  <si>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</si>
  <si>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</si>
  <si>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</si>
  <si>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</si>
  <si>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</si>
  <si>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</si>
  <si>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</si>
  <si>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</si>
  <si>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</si>
  <si>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</si>
  <si>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</si>
  <si>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</si>
  <si>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</si>
  <si>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</si>
  <si>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</si>
  <si>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</si>
  <si>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</si>
  <si>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</si>
  <si>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</si>
  <si>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</si>
  <si>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</si>
  <si>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</si>
  <si>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</si>
  <si>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</si>
  <si>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</si>
  <si>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</si>
  <si>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</si>
  <si>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</si>
  <si>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</si>
  <si>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</si>
  <si>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</si>
  <si>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</si>
  <si>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</si>
  <si>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</si>
  <si>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</si>
  <si>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</si>
  <si>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</si>
  <si>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</si>
  <si>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</si>
  <si>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</si>
  <si>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</si>
  <si>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</si>
  <si>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</si>
  <si>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</si>
  <si>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</si>
  <si>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</si>
  <si>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</si>
  <si>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</si>
  <si>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</si>
  <si>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</si>
  <si>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</si>
  <si>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</si>
  <si>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</si>
  <si>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</si>
  <si>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</si>
  <si>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</si>
  <si>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</si>
  <si>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</si>
  <si>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</si>
  <si>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</si>
  <si>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</si>
  <si>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</si>
  <si>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</si>
  <si>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</si>
  <si>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</si>
  <si>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</si>
  <si>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</si>
  <si>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</si>
  <si>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</si>
  <si>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</si>
  <si>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</si>
  <si>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</si>
  <si>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</si>
  <si>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</si>
  <si>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</si>
  <si>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</si>
  <si>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</si>
  <si>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</si>
  <si>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</si>
  <si>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</si>
  <si>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</si>
  <si>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</si>
  <si>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</si>
  <si>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</si>
  <si>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</si>
  <si>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</si>
  <si>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</si>
  <si>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</si>
  <si>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</si>
  <si>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</si>
  <si>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</si>
  <si>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</si>
  <si>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</si>
  <si>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</si>
  <si>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</si>
  <si>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</si>
  <si>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</si>
  <si>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</si>
  <si>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</si>
  <si>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</si>
  <si>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</si>
  <si>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</si>
  <si>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</si>
  <si>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</si>
  <si>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</si>
  <si>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</si>
  <si>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</si>
  <si>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</si>
  <si>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</si>
  <si>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</si>
  <si>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</si>
  <si>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</si>
  <si>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</si>
  <si>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</si>
  <si>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</si>
  <si>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</si>
  <si>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</si>
  <si>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</si>
  <si>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</si>
  <si>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</si>
  <si>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</si>
  <si>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</si>
  <si>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</si>
  <si>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</si>
  <si>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</si>
  <si>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</si>
  <si>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</si>
  <si>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</si>
  <si>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</si>
  <si>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</si>
  <si>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</si>
  <si>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</si>
  <si>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</si>
  <si>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</si>
  <si>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</si>
  <si>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</si>
  <si>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</si>
  <si>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</si>
  <si>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</si>
  <si>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</si>
  <si>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</si>
  <si>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</si>
  <si>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</si>
  <si>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</si>
  <si>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</si>
  <si>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</si>
  <si>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</si>
  <si>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</si>
  <si>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</si>
  <si>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</si>
  <si>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</si>
  <si>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</si>
  <si>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</si>
  <si>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</si>
  <si>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</si>
  <si>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</si>
  <si>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</si>
  <si>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</si>
  <si>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</si>
  <si>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</si>
  <si>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</si>
  <si>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</si>
  <si>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</si>
  <si>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</si>
  <si>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</si>
  <si>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</si>
  <si>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</si>
  <si>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</si>
  <si>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</si>
  <si>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</si>
  <si>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</si>
  <si>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</si>
  <si>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</si>
  <si>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</si>
  <si>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</si>
  <si>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</si>
  <si>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</si>
  <si>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</si>
  <si>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</si>
  <si>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</si>
  <si>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</si>
  <si>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</si>
  <si>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</si>
  <si>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</si>
  <si>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</si>
  <si>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</si>
  <si>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</si>
  <si>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</si>
  <si>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</si>
  <si>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</si>
  <si>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</si>
  <si>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</si>
  <si>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</si>
  <si>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</si>
  <si>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</si>
  <si>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</si>
  <si>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</si>
  <si>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</si>
  <si>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</si>
  <si>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</si>
  <si>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</si>
  <si>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</si>
  <si>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</si>
  <si>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</si>
  <si>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</si>
  <si>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</si>
  <si>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</si>
  <si>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</si>
  <si>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</si>
  <si>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</si>
  <si>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</si>
  <si>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</si>
  <si>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</si>
  <si>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</si>
  <si>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</si>
  <si>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</si>
  <si>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</si>
  <si>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</si>
  <si>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</si>
  <si>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</si>
  <si>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</si>
  <si>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</si>
  <si>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</si>
  <si>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</si>
  <si>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</si>
  <si>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</si>
  <si>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</si>
  <si>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</si>
  <si>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</si>
  <si>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</si>
  <si>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</si>
  <si>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</si>
  <si>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</si>
  <si>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</si>
  <si>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</si>
  <si>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</si>
  <si>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</si>
  <si>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</si>
  <si>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</si>
  <si>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</si>
  <si>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</si>
  <si>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</si>
  <si>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</si>
  <si>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</si>
  <si>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</si>
  <si>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</si>
  <si>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</si>
  <si>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</si>
  <si>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</si>
  <si>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</si>
  <si>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</si>
  <si>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</si>
  <si>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</si>
  <si>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</si>
  <si>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</si>
  <si>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</si>
  <si>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</si>
  <si>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</si>
  <si>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</si>
  <si>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</si>
  <si>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</si>
  <si>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</si>
  <si>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</si>
  <si>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</si>
  <si>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</si>
  <si>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</si>
  <si>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</si>
  <si>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</si>
  <si>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</si>
  <si>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</si>
  <si>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</si>
  <si>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</si>
  <si>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</si>
  <si>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</si>
  <si>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</si>
  <si>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</si>
  <si>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</si>
  <si>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</si>
  <si>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</si>
  <si>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</si>
  <si>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</si>
  <si>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</si>
  <si>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</si>
  <si>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</si>
  <si>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</si>
  <si>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</si>
  <si>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</si>
  <si>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</si>
  <si>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</si>
  <si>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</si>
  <si>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</si>
  <si>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</si>
  <si>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</si>
  <si>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</si>
  <si>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</si>
  <si>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</si>
  <si>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</si>
  <si>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</si>
  <si>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</si>
  <si>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</si>
  <si>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</si>
  <si>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</si>
  <si>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</si>
  <si>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</si>
  <si>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</si>
  <si>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</si>
  <si>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</si>
  <si>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</si>
  <si>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</si>
  <si>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</si>
  <si>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</si>
  <si>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</si>
  <si>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</si>
  <si>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</si>
  <si>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</si>
  <si>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</si>
  <si>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</si>
  <si>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</si>
  <si>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</si>
  <si>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</si>
  <si>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</si>
  <si>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</si>
  <si>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</si>
  <si>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</si>
  <si>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</si>
  <si>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</si>
  <si>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</si>
  <si>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</si>
  <si>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</si>
  <si>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</si>
  <si>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</si>
  <si>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</si>
  <si>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</si>
  <si>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</si>
  <si>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</si>
  <si>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</si>
  <si>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</si>
  <si>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</si>
  <si>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</si>
  <si>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</si>
  <si>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</si>
  <si>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</si>
  <si>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</si>
  <si>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</si>
  <si>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</si>
  <si>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</si>
  <si>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</si>
  <si>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</si>
  <si>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</si>
  <si>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</si>
  <si>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</si>
  <si>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</si>
  <si>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</si>
  <si>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</si>
  <si>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</si>
  <si>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</si>
  <si>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</si>
  <si>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</si>
  <si>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</si>
  <si>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</si>
  <si>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</si>
  <si>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</si>
  <si>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</si>
  <si>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</si>
  <si>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</si>
  <si>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</si>
  <si>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</si>
  <si>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</si>
  <si>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</si>
  <si>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</si>
  <si>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</si>
  <si>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</si>
  <si>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</si>
  <si>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</si>
  <si>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</si>
  <si>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</si>
  <si>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</si>
  <si>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</si>
  <si>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</si>
  <si>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</si>
  <si>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</si>
  <si>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</si>
  <si>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</si>
  <si>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</si>
  <si>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</si>
  <si>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</si>
  <si>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</si>
  <si>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</si>
  <si>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</si>
  <si>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</si>
  <si>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</si>
  <si>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</si>
  <si>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</si>
  <si>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</si>
  <si>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</si>
  <si>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</si>
  <si>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</si>
  <si>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</si>
  <si>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</si>
  <si>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</si>
  <si>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</si>
  <si>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</si>
  <si>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</si>
  <si>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</si>
  <si>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</si>
  <si>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</si>
  <si>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</si>
  <si>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</si>
  <si>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</si>
  <si>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</si>
  <si>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</si>
  <si>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</si>
  <si>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</si>
  <si>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</si>
  <si>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</si>
  <si>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</si>
  <si>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</si>
  <si>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</si>
  <si>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</si>
  <si>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</si>
  <si>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</si>
  <si>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</si>
  <si>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</si>
  <si>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</si>
  <si>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</si>
  <si>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</si>
  <si>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</si>
  <si>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</si>
  <si>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</si>
  <si>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</si>
  <si>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</si>
  <si>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</si>
  <si>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</si>
  <si>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</si>
  <si>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</si>
  <si>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</si>
  <si>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</si>
  <si>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</si>
  <si>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</si>
  <si>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</si>
  <si>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</si>
  <si>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</si>
  <si>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</si>
  <si>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</si>
  <si>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</si>
  <si>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</si>
  <si>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</si>
  <si>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</si>
  <si>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</si>
  <si>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</si>
  <si>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</si>
  <si>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</si>
  <si>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</si>
  <si>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</si>
  <si>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</si>
  <si>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</si>
  <si>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</si>
  <si>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</si>
  <si>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</si>
  <si>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</si>
  <si>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</si>
  <si>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</si>
  <si>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</si>
  <si>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</si>
  <si>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</si>
  <si>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</si>
  <si>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</si>
  <si>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</si>
  <si>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</si>
  <si>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</si>
  <si>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</si>
  <si>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</si>
  <si>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</si>
  <si>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</si>
  <si>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</si>
  <si>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</si>
  <si>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</si>
  <si>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</si>
  <si>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</si>
  <si>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</si>
  <si>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</si>
  <si>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</si>
  <si>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</si>
  <si>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</si>
  <si>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</si>
  <si>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</si>
  <si>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</si>
  <si>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</si>
  <si>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</si>
  <si>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</si>
  <si>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</si>
  <si>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</si>
  <si>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</si>
  <si>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</si>
  <si>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</si>
  <si>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</si>
  <si>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</si>
  <si>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</si>
  <si>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</si>
  <si>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</si>
  <si>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</si>
  <si>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</si>
  <si>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</si>
  <si>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</si>
  <si>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</si>
  <si>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</si>
  <si>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</si>
  <si>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</si>
  <si>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</si>
  <si>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</si>
  <si>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</si>
  <si>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</si>
  <si>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</si>
  <si>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</si>
  <si>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</si>
  <si>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</si>
  <si>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</si>
  <si>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</si>
  <si>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</si>
  <si>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</si>
  <si>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</si>
  <si>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</si>
  <si>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</si>
  <si>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</si>
  <si>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</si>
  <si>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</si>
  <si>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</si>
  <si>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</si>
  <si>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</si>
  <si>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</si>
  <si>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</si>
  <si>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</si>
  <si>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</si>
  <si>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</si>
  <si>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</si>
  <si>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</si>
  <si>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</si>
  <si>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</si>
  <si>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</si>
  <si>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</si>
  <si>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</si>
  <si>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</si>
  <si>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</si>
  <si>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</si>
  <si>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</si>
  <si>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</si>
  <si>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</si>
  <si>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</si>
  <si>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</si>
  <si>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</si>
  <si>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</si>
  <si>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</si>
  <si>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</si>
  <si>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</si>
  <si>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</si>
  <si>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</si>
  <si>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</si>
  <si>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</si>
  <si>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</si>
  <si>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</si>
  <si>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</si>
  <si>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</si>
  <si>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</si>
  <si>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</si>
  <si>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</si>
  <si>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</si>
  <si>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</si>
  <si>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</si>
  <si>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</si>
  <si>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</si>
  <si>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</si>
  <si>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</si>
  <si>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</si>
  <si>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</si>
  <si>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</si>
  <si>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</si>
  <si>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</si>
  <si>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</si>
  <si>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</si>
  <si>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</si>
  <si>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</si>
  <si>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</si>
  <si>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</si>
  <si>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</si>
  <si>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</si>
  <si>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</si>
  <si>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</si>
  <si>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</si>
  <si>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</si>
  <si>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</si>
  <si>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</si>
  <si>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</si>
  <si>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</si>
  <si>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</si>
  <si>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</si>
  <si>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</si>
  <si>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</si>
  <si>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</si>
  <si>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</si>
  <si>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</si>
  <si>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</si>
  <si>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</si>
  <si>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</si>
  <si>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</si>
  <si>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</si>
  <si>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</si>
  <si>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</si>
  <si>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</si>
  <si>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</si>
  <si>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</si>
  <si>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</si>
  <si>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</si>
  <si>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</si>
  <si>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</si>
  <si>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</si>
  <si>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</si>
  <si>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</si>
  <si>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</si>
  <si>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</si>
  <si>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</si>
  <si>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</si>
  <si>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</si>
  <si>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</si>
  <si>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</si>
  <si>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</si>
  <si>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</si>
  <si>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</si>
  <si>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</si>
  <si>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</si>
  <si>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</si>
  <si>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</si>
  <si>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</si>
  <si>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</si>
  <si>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</si>
  <si>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</si>
  <si>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</si>
  <si>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</si>
  <si>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</si>
  <si>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</si>
  <si>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</si>
  <si>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</si>
  <si>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</si>
  <si>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</si>
  <si>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</si>
  <si>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</si>
  <si>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</si>
  <si>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</si>
  <si>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</si>
  <si>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</si>
  <si>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</si>
  <si>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</si>
  <si>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</si>
  <si>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</si>
  <si>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</si>
  <si>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</si>
  <si>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</si>
  <si>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</si>
  <si>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</si>
  <si>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</si>
  <si>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</si>
  <si>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</si>
  <si>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</si>
  <si>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</si>
  <si>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</si>
  <si>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</si>
  <si>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</si>
  <si>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</si>
  <si>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</si>
  <si>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</si>
  <si>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</si>
  <si>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</si>
  <si>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</si>
  <si>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</si>
  <si>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</si>
  <si>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</si>
  <si>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</si>
  <si>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</si>
  <si>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</si>
  <si>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</si>
  <si>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</si>
  <si>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</si>
  <si>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</si>
  <si>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</si>
  <si>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</si>
  <si>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</si>
  <si>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</si>
  <si>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</si>
  <si>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</si>
  <si>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</si>
  <si>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</si>
  <si>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</si>
  <si>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</si>
  <si>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</si>
  <si>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</si>
  <si>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</si>
  <si>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</si>
  <si>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</si>
  <si>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</si>
  <si>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</si>
  <si>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</si>
  <si>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</si>
  <si>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</si>
  <si>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</si>
  <si>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</si>
  <si>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</si>
  <si>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</si>
  <si>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</si>
  <si>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</si>
  <si>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</si>
  <si>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</si>
  <si>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</si>
  <si>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</si>
  <si>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</si>
  <si>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</si>
  <si>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</si>
  <si>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</si>
  <si>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</si>
  <si>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</si>
  <si>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</si>
  <si>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</si>
  <si>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</si>
  <si>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</si>
  <si>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</si>
  <si>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</si>
  <si>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</si>
  <si>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</si>
  <si>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</si>
  <si>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</si>
  <si>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</si>
  <si>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</si>
  <si>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</si>
  <si>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</si>
  <si>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</si>
  <si>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</si>
  <si>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</si>
  <si>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</si>
  <si>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</si>
  <si>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</si>
  <si>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</si>
  <si>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</si>
  <si>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</si>
  <si>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</si>
  <si>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</si>
  <si>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</si>
  <si>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</si>
  <si>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</si>
  <si>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</si>
  <si>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</si>
  <si>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</si>
  <si>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</si>
  <si>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</si>
  <si>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</si>
  <si>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</si>
  <si>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</si>
  <si>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</si>
  <si>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</si>
  <si>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</si>
  <si>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</si>
  <si>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</si>
  <si>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</si>
  <si>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</si>
  <si>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</si>
  <si>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</si>
  <si>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</si>
  <si>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</si>
  <si>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</si>
  <si>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</si>
  <si>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</si>
  <si>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</si>
  <si>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</si>
  <si>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</si>
  <si>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</si>
  <si>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</si>
  <si>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</si>
  <si>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</si>
  <si>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</si>
  <si>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</si>
  <si>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</si>
  <si>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</si>
  <si>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</si>
  <si>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</si>
  <si>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</si>
  <si>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</si>
  <si>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</si>
  <si>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</si>
  <si>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</si>
  <si>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</si>
  <si>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</si>
  <si>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</si>
  <si>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</si>
  <si>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</si>
  <si>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</si>
  <si>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</si>
  <si>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</si>
  <si>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</si>
  <si>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</si>
  <si>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</si>
  <si>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</si>
  <si>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</si>
  <si>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</si>
  <si>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</si>
  <si>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</si>
  <si>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</si>
  <si>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</si>
  <si>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</si>
  <si>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</si>
  <si>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</si>
  <si>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</si>
  <si>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</si>
  <si>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</si>
  <si>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</si>
  <si>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</si>
  <si>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</si>
  <si>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</si>
  <si>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</si>
  <si>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</si>
  <si>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</si>
  <si>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</si>
  <si>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</si>
  <si>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</si>
  <si>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</si>
  <si>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</si>
  <si>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</si>
  <si>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</si>
  <si>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</si>
  <si>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</si>
  <si>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</si>
  <si>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</si>
  <si>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</si>
  <si>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</si>
  <si>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</si>
  <si>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</si>
  <si>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</si>
  <si>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</si>
  <si>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</si>
  <si>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</si>
  <si>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</si>
  <si>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</si>
  <si>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</si>
  <si>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</si>
  <si>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</si>
  <si>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</si>
  <si>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</si>
  <si>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</si>
  <si>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</si>
  <si>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</si>
  <si>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</si>
  <si>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</si>
  <si>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</si>
  <si>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</si>
  <si>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</si>
  <si>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</si>
  <si>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</si>
  <si>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</si>
  <si>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</si>
  <si>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</si>
  <si>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</si>
  <si>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</si>
  <si>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</si>
  <si>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</si>
  <si>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</si>
  <si>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</si>
  <si>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</si>
  <si>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</si>
  <si>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</si>
  <si>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</si>
  <si>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</si>
  <si>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</si>
  <si>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</si>
  <si>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</si>
  <si>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</si>
  <si>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</si>
  <si>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</si>
  <si>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</si>
  <si>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</si>
  <si>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</si>
  <si>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</si>
  <si>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</si>
  <si>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</si>
  <si>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</si>
  <si>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</si>
  <si>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</si>
  <si>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</si>
  <si>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</si>
  <si>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</si>
  <si>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</si>
  <si>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</si>
  <si>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</si>
  <si>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</si>
  <si>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</si>
  <si>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</si>
  <si>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</si>
  <si>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</si>
  <si>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</si>
  <si>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</si>
  <si>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</si>
  <si>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</si>
  <si>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</si>
  <si>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</si>
  <si>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</si>
  <si>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</si>
  <si>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</si>
  <si>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</si>
  <si>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</si>
  <si>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</si>
  <si>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</si>
  <si>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</si>
  <si>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</si>
  <si>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</si>
  <si>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</si>
  <si>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</si>
  <si>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</si>
  <si>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</si>
  <si>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</si>
  <si>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</si>
  <si>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</si>
  <si>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</si>
  <si>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</si>
  <si>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</si>
  <si>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</si>
  <si>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</si>
  <si>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</si>
  <si>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</si>
  <si>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</si>
  <si>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</si>
  <si>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</si>
  <si>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</si>
  <si>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</si>
  <si>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</si>
  <si>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</si>
  <si>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</si>
  <si>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</si>
  <si>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</si>
  <si>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</si>
  <si>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</si>
  <si>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</si>
  <si>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</si>
  <si>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</si>
  <si>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</si>
  <si>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</si>
  <si>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</si>
  <si>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</si>
  <si>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</si>
  <si>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</si>
  <si>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</si>
  <si>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</si>
  <si>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</si>
  <si>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</si>
  <si>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</si>
  <si>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</si>
  <si>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</si>
  <si>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</si>
  <si>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</si>
  <si>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</si>
  <si>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</si>
  <si>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</si>
  <si>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</si>
  <si>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</si>
  <si>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</si>
  <si>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</si>
  <si>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</si>
  <si>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</si>
  <si>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</si>
  <si>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</si>
  <si>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</si>
  <si>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</si>
  <si>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</si>
  <si>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</si>
  <si>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</si>
  <si>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</si>
  <si>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</si>
  <si>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</si>
  <si>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</si>
  <si>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</si>
  <si>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</si>
  <si>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</si>
  <si>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</si>
  <si>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</si>
  <si>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</si>
  <si>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</si>
  <si>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</si>
  <si>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</si>
  <si>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</si>
  <si>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</si>
  <si>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</si>
  <si>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</si>
  <si>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</si>
  <si>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</si>
  <si>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</si>
  <si>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</si>
  <si>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</si>
  <si>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</si>
  <si>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</si>
  <si>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</si>
  <si>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</si>
  <si>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</si>
  <si>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</si>
  <si>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</si>
  <si>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</si>
  <si>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</si>
  <si>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</si>
  <si>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</si>
  <si>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</si>
  <si>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</si>
  <si>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</si>
  <si>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</si>
  <si>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</si>
  <si>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</si>
  <si>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</si>
  <si>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</si>
  <si>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</si>
  <si>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</si>
  <si>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</si>
  <si>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</si>
  <si>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</si>
  <si>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</si>
  <si>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</si>
  <si>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</si>
  <si>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</si>
  <si>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</si>
  <si>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</si>
  <si>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</si>
  <si>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</si>
  <si>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</si>
  <si>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</si>
  <si>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</si>
  <si>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</si>
  <si>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</si>
  <si>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</si>
  <si>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</si>
  <si>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</si>
  <si>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</si>
  <si>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</si>
  <si>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</si>
  <si>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</si>
  <si>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</si>
  <si>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</si>
  <si>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</si>
  <si>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</si>
  <si>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</si>
  <si>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</si>
  <si>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</si>
  <si>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</si>
  <si>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</si>
  <si>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</si>
  <si>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</si>
  <si>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</si>
  <si>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</si>
  <si>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</si>
  <si>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</si>
  <si>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</si>
  <si>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</si>
  <si>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</si>
  <si>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</si>
  <si>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</si>
  <si>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</si>
  <si>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</si>
  <si>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</si>
  <si>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</si>
  <si>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</si>
  <si>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</si>
  <si>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</si>
  <si>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</si>
  <si>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</si>
  <si>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</si>
  <si>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</si>
  <si>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</si>
  <si>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</si>
  <si>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</si>
  <si>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</si>
  <si>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</si>
  <si>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</si>
  <si>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</si>
  <si>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</si>
  <si>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</si>
  <si>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</si>
  <si>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</si>
  <si>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</si>
  <si>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</si>
  <si>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</si>
  <si>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</si>
  <si>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</si>
  <si>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</si>
  <si>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</si>
  <si>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</si>
  <si>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</si>
  <si>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</si>
  <si>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</si>
  <si>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</si>
  <si>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</si>
  <si>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</si>
  <si>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</si>
  <si>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</si>
  <si>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</si>
  <si>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</si>
  <si>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</si>
  <si>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</si>
  <si>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</si>
  <si>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</si>
  <si>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</si>
  <si>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</si>
  <si>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</si>
  <si>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</si>
  <si>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</si>
  <si>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</si>
  <si>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</si>
  <si>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</si>
  <si>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</si>
  <si>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</si>
  <si>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</si>
  <si>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</si>
  <si>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</si>
  <si>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</si>
  <si>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</si>
  <si>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</si>
  <si>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</si>
  <si>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</si>
  <si>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</si>
  <si>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</si>
  <si>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</si>
  <si>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</si>
  <si>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</si>
  <si>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</si>
  <si>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</si>
  <si>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</si>
  <si>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</si>
  <si>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</si>
  <si>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</si>
  <si>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</si>
  <si>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</si>
  <si>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</si>
  <si>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</si>
  <si>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</si>
  <si>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</si>
  <si>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</si>
  <si>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</si>
  <si>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</si>
  <si>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</si>
  <si>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</si>
  <si>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</si>
  <si>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</si>
  <si>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</si>
  <si>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</si>
  <si>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</si>
  <si>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</si>
  <si>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</si>
  <si>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</si>
  <si>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</si>
  <si>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</si>
  <si>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</si>
  <si>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</si>
  <si>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</si>
  <si>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</si>
  <si>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</si>
  <si>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</si>
  <si>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</si>
  <si>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</si>
  <si>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</si>
  <si>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</si>
  <si>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</si>
  <si>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</si>
  <si>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</si>
  <si>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</si>
  <si>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</si>
  <si>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</si>
  <si>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</si>
  <si>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</si>
  <si>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</si>
  <si>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</si>
  <si>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</si>
  <si>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</si>
  <si>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</si>
  <si>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</si>
  <si>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</si>
  <si>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</si>
  <si>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</si>
  <si>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</si>
  <si>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</si>
  <si>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</si>
  <si>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</si>
  <si>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</si>
  <si>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</si>
  <si>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</si>
  <si>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</si>
  <si>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</si>
  <si>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</si>
  <si>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</si>
  <si>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</si>
  <si>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</si>
  <si>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</si>
  <si>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</si>
  <si>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</si>
  <si>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</si>
  <si>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</si>
  <si>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</si>
  <si>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</si>
  <si>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</si>
  <si>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</si>
  <si>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</si>
  <si>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</si>
  <si>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</si>
  <si>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</si>
  <si>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</si>
  <si>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</si>
  <si>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</si>
  <si>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</si>
  <si>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</si>
  <si>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</si>
  <si>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</si>
  <si>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</si>
  <si>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</si>
  <si>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</si>
  <si>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</si>
  <si>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</si>
  <si>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</si>
  <si>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</si>
  <si>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</si>
  <si>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</si>
  <si>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</si>
  <si>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</si>
  <si>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</si>
  <si>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</si>
  <si>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</si>
  <si>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</si>
  <si>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</si>
  <si>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</si>
  <si>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</si>
  <si>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</si>
  <si>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</si>
  <si>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</si>
  <si>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</si>
  <si>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</si>
  <si>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</si>
  <si>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</si>
  <si>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</si>
  <si>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</si>
  <si>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</si>
  <si>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</si>
  <si>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</si>
  <si>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</si>
  <si>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</si>
  <si>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</si>
  <si>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</si>
  <si>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</si>
  <si>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</si>
  <si>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</si>
  <si>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</si>
  <si>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</si>
  <si>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</si>
  <si>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</si>
  <si>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</si>
  <si>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</si>
  <si>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</si>
  <si>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</si>
  <si>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</si>
  <si>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</si>
  <si>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</si>
  <si>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</si>
  <si>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</si>
  <si>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</si>
  <si>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</si>
  <si>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</si>
  <si>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</si>
  <si>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</si>
  <si>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</si>
  <si>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</si>
  <si>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</si>
  <si>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</si>
  <si>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</si>
  <si>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</si>
  <si>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</si>
  <si>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</si>
  <si>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</si>
  <si>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</si>
  <si>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</si>
  <si>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</si>
  <si>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</si>
  <si>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</si>
  <si>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</si>
  <si>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</si>
  <si>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</si>
  <si>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</si>
  <si>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</si>
  <si>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</si>
  <si>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</si>
  <si>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</si>
  <si>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</si>
  <si>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</si>
  <si>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</si>
  <si>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</si>
  <si>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</si>
  <si>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</si>
  <si>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</si>
  <si>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</si>
  <si>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</si>
  <si>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</si>
  <si>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</si>
  <si>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</si>
  <si>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</si>
  <si>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</si>
  <si>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</si>
  <si>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</si>
  <si>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</si>
  <si>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</si>
  <si>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</si>
  <si>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</si>
  <si>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</si>
  <si>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</si>
  <si>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</si>
  <si>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</si>
  <si>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</si>
  <si>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</si>
  <si>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</si>
  <si>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</si>
  <si>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</si>
  <si>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</si>
  <si>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</si>
  <si>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</si>
  <si>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</si>
  <si>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</si>
  <si>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</si>
  <si>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</si>
  <si>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</si>
  <si>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</si>
  <si>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</si>
  <si>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</si>
  <si>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</si>
  <si>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</si>
  <si>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</si>
  <si>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</si>
  <si>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</si>
  <si>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</si>
  <si>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</si>
  <si>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</si>
  <si>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</si>
  <si>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</si>
  <si>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</si>
  <si>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</si>
  <si>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</si>
  <si>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</si>
  <si>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</si>
  <si>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</si>
  <si>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</si>
  <si>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</si>
  <si>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</si>
  <si>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</si>
  <si>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</si>
  <si>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</si>
  <si>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</si>
  <si>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</si>
  <si>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</si>
  <si>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</si>
  <si>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</si>
  <si>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</si>
  <si>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</si>
  <si>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</si>
  <si>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</si>
  <si>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</si>
  <si>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</si>
  <si>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</si>
  <si>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</si>
  <si>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</si>
  <si>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</si>
  <si>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</si>
  <si>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</si>
  <si>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</si>
  <si>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</si>
  <si>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</si>
  <si>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</si>
  <si>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</si>
  <si>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</si>
  <si>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</si>
  <si>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</si>
  <si>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</si>
  <si>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</si>
  <si>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</si>
  <si>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</si>
  <si>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</si>
  <si>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</si>
  <si>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</si>
  <si>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</si>
  <si>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</si>
  <si>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</si>
  <si>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</si>
  <si>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</si>
  <si>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</si>
  <si>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</si>
  <si>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</si>
  <si>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</si>
  <si>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</si>
  <si>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</si>
  <si>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</si>
  <si>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</si>
  <si>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</si>
  <si>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</si>
  <si>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</si>
  <si>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</si>
  <si>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</si>
  <si>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</si>
  <si>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</si>
  <si>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</si>
  <si>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</si>
  <si>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</si>
  <si>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</si>
  <si>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</si>
  <si>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</si>
  <si>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</si>
  <si>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</si>
  <si>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</si>
  <si>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</si>
  <si>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</si>
  <si>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</si>
  <si>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</si>
  <si>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</si>
  <si>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</si>
  <si>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</si>
  <si>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</si>
  <si>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</si>
  <si>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</si>
  <si>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</si>
  <si>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</si>
  <si>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</si>
  <si>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</si>
  <si>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</si>
  <si>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</si>
  <si>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</si>
  <si>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</si>
  <si>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</si>
  <si>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</si>
  <si>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</si>
  <si>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</si>
  <si>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</si>
  <si>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</si>
  <si>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</si>
  <si>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</si>
  <si>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</si>
  <si>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</si>
  <si>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</si>
  <si>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</si>
  <si>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</si>
  <si>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</si>
  <si>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</si>
  <si>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</si>
  <si>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</si>
  <si>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</si>
  <si>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</si>
  <si>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</si>
  <si>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</si>
  <si>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</si>
  <si>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</si>
  <si>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</si>
  <si>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</si>
  <si>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</si>
  <si>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</si>
  <si>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</si>
  <si>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</si>
  <si>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</si>
  <si>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</si>
  <si>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</si>
  <si>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</si>
  <si>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</si>
  <si>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</si>
  <si>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</si>
  <si>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</si>
  <si>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</si>
  <si>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</si>
  <si>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</si>
  <si>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</si>
  <si>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</si>
  <si>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</si>
  <si>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</si>
  <si>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</si>
  <si>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</si>
  <si>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</si>
  <si>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</si>
  <si>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</si>
  <si>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</si>
  <si>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</si>
  <si>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</si>
  <si>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</si>
  <si>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</si>
  <si>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</si>
  <si>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</si>
  <si>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</si>
  <si>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</si>
  <si>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</si>
  <si>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</si>
  <si>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</si>
  <si>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</si>
  <si>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</si>
  <si>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</si>
  <si>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</si>
  <si>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</si>
  <si>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</si>
  <si>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</si>
  <si>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</si>
  <si>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</si>
  <si>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</si>
  <si>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</si>
  <si>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</si>
  <si>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</si>
  <si>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</si>
  <si>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</si>
  <si>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</si>
  <si>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</si>
  <si>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</si>
  <si>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</si>
  <si>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</si>
  <si>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</si>
  <si>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</si>
  <si>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</si>
  <si>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</si>
  <si>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</si>
  <si>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</si>
  <si>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</si>
  <si>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</si>
  <si>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</si>
  <si>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</si>
  <si>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</si>
  <si>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</si>
  <si>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</si>
  <si>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</si>
  <si>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</si>
  <si>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</si>
  <si>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</si>
  <si>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</si>
  <si>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</si>
  <si>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</si>
  <si>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</si>
  <si>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</si>
  <si>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</si>
  <si>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</si>
  <si>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</si>
  <si>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</si>
  <si>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</si>
  <si>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</si>
  <si>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</si>
  <si>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</si>
  <si>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</si>
  <si>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</si>
  <si>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</si>
  <si>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</si>
  <si>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</si>
  <si>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</si>
  <si>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</si>
  <si>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</si>
  <si>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</si>
  <si>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</si>
  <si>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</si>
  <si>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</si>
  <si>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</si>
  <si>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</si>
  <si>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</si>
  <si>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</si>
  <si>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</si>
  <si>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</si>
  <si>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</si>
  <si>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</si>
  <si>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</si>
  <si>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</si>
  <si>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</si>
  <si>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</si>
  <si>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</si>
  <si>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</si>
  <si>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</si>
  <si>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</si>
  <si>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</si>
  <si>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</si>
  <si>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</si>
  <si>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</si>
  <si>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</si>
  <si>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</si>
  <si>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</si>
  <si>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</si>
  <si>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</si>
  <si>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</si>
  <si>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</si>
  <si>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</si>
  <si>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</si>
  <si>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</si>
  <si>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</si>
  <si>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</si>
  <si>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</si>
  <si>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</si>
  <si>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</si>
  <si>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</si>
  <si>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</si>
  <si>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</si>
  <si>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</si>
  <si>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</si>
  <si>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</si>
  <si>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</si>
  <si>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</si>
  <si>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</si>
  <si>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</si>
  <si>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</si>
  <si>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</si>
  <si>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</si>
  <si>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</si>
  <si>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</si>
  <si>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</si>
  <si>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</si>
  <si>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</si>
  <si>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</si>
  <si>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</si>
  <si>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</si>
  <si>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</si>
  <si>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</si>
  <si>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</si>
  <si>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</si>
  <si>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</si>
  <si>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</si>
  <si>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</si>
  <si>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</si>
  <si>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</si>
  <si>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</si>
  <si>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</si>
  <si>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</si>
  <si>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</si>
  <si>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</si>
  <si>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</si>
  <si>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</si>
  <si>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</si>
  <si>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</si>
  <si>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</si>
  <si>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</si>
  <si>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</si>
  <si>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</si>
  <si>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</si>
  <si>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</si>
  <si>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</si>
  <si>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</si>
  <si>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</si>
  <si>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</si>
  <si>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</si>
  <si>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</si>
  <si>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</si>
  <si>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</si>
  <si>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</si>
  <si>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</si>
  <si>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</si>
  <si>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</si>
  <si>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</si>
  <si>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</si>
  <si>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</si>
  <si>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</si>
  <si>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</si>
  <si>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</si>
  <si>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</si>
  <si>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</si>
  <si>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</si>
  <si>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</si>
  <si>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</si>
  <si>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</si>
  <si>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</si>
  <si>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</si>
  <si>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</si>
  <si>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</si>
  <si>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</si>
  <si>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</si>
  <si>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</si>
  <si>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</si>
  <si>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</si>
  <si>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</si>
  <si>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</si>
  <si>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</si>
  <si>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</si>
  <si>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</si>
  <si>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</si>
  <si>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</si>
  <si>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</si>
  <si>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</si>
  <si>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</si>
  <si>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</si>
  <si>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</si>
  <si>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</si>
  <si>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</si>
  <si>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</si>
  <si>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</si>
  <si>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</si>
  <si>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</si>
  <si>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</si>
  <si>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</si>
  <si>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</si>
  <si>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</si>
  <si>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</si>
  <si>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</si>
  <si>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</si>
  <si>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</si>
  <si>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</si>
  <si>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</si>
  <si>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</si>
  <si>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</si>
  <si>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</si>
  <si>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</si>
  <si>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</si>
  <si>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</si>
  <si>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</si>
  <si>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</si>
  <si>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</si>
  <si>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</si>
  <si>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</si>
  <si>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</si>
  <si>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</si>
  <si>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</si>
  <si>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</si>
  <si>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</si>
  <si>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</si>
  <si>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</si>
  <si>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</si>
  <si>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</si>
  <si>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</si>
  <si>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</si>
  <si>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</si>
  <si>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</si>
  <si>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</si>
  <si>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</si>
  <si>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</si>
  <si>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</si>
  <si>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</si>
  <si>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</si>
  <si>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</si>
  <si>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</si>
  <si>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</si>
  <si>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</si>
  <si>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</si>
  <si>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</si>
  <si>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</si>
  <si>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</si>
  <si>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</si>
  <si>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</si>
  <si>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</si>
  <si>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</si>
  <si>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</si>
  <si>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</si>
  <si>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</si>
  <si>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</si>
  <si>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</si>
  <si>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</si>
  <si>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</si>
  <si>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</si>
  <si>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</si>
  <si>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</si>
  <si>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</si>
  <si>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</si>
  <si>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</si>
  <si>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</si>
  <si>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</si>
  <si>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</si>
  <si>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</si>
  <si>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</si>
  <si>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</si>
  <si>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</si>
  <si>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</si>
  <si>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</si>
  <si>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</si>
  <si>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</si>
  <si>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</si>
  <si>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</si>
  <si>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</si>
  <si>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</si>
  <si>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</si>
  <si>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</si>
  <si>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</si>
  <si>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</si>
  <si>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</si>
  <si>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</si>
  <si>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</si>
  <si>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</si>
  <si>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</si>
  <si>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</si>
  <si>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</si>
  <si>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</si>
  <si>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</si>
  <si>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</si>
  <si>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</si>
  <si>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</si>
  <si>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</si>
  <si>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</si>
  <si>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</si>
  <si>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</si>
  <si>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</si>
  <si>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</si>
  <si>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</si>
  <si>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</si>
  <si>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</si>
  <si>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</si>
  <si>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</si>
  <si>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</si>
  <si>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</si>
  <si>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</si>
  <si>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</si>
  <si>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</si>
  <si>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</si>
  <si>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</si>
  <si>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</si>
  <si>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</si>
  <si>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</si>
  <si>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</si>
  <si>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</si>
  <si>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</si>
  <si>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</si>
  <si>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</si>
  <si>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</si>
  <si>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</si>
  <si>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</si>
  <si>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</si>
  <si>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</si>
  <si>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</si>
  <si>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</si>
  <si>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</si>
  <si>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</si>
  <si>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</si>
  <si>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</si>
  <si>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</si>
  <si>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</si>
  <si>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</si>
  <si>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</si>
  <si>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</si>
  <si>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</si>
  <si>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</si>
  <si>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</si>
  <si>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</si>
  <si>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</si>
  <si>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</si>
  <si>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</si>
  <si>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</si>
  <si>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</si>
  <si>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</si>
  <si>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</si>
  <si>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</si>
  <si>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</si>
  <si>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</si>
  <si>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</si>
  <si>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</si>
  <si>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</si>
  <si>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</si>
  <si>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</si>
  <si>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</si>
  <si>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</si>
  <si>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</si>
  <si>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</si>
  <si>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</si>
  <si>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</si>
  <si>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</si>
  <si>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</si>
  <si>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</si>
  <si>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</si>
  <si>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</si>
  <si>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</si>
  <si>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</si>
  <si>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</si>
  <si>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</si>
  <si>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</si>
  <si>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</si>
  <si>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</si>
  <si>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</si>
  <si>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</si>
  <si>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</si>
  <si>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</si>
  <si>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</si>
  <si>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</si>
  <si>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</si>
  <si>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</si>
  <si>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</si>
  <si>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</si>
  <si>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</si>
  <si>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</si>
  <si>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</si>
  <si>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</si>
  <si>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</si>
  <si>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</si>
  <si>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</si>
  <si>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</si>
  <si>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</si>
  <si>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</si>
  <si>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</si>
  <si>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</si>
  <si>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</si>
  <si>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</si>
  <si>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</si>
  <si>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</si>
  <si>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</si>
  <si>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</si>
  <si>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</si>
  <si>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</si>
  <si>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</si>
  <si>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</si>
  <si>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</si>
  <si>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</si>
  <si>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</si>
  <si>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</si>
  <si>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</si>
  <si>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</si>
  <si>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</si>
  <si>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</si>
  <si>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</si>
  <si>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</si>
  <si>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</si>
  <si>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</si>
  <si>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</si>
  <si>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</si>
  <si>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</si>
  <si>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</si>
  <si>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</si>
  <si>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</si>
  <si>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</si>
  <si>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</si>
  <si>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</si>
  <si>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</si>
  <si>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</si>
  <si>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</si>
  <si>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</si>
  <si>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</si>
  <si>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</si>
  <si>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</si>
  <si>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</si>
  <si>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</si>
  <si>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</si>
  <si>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</si>
  <si>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</si>
  <si>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</si>
  <si>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</si>
  <si>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</si>
  <si>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</si>
  <si>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</si>
  <si>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</si>
  <si>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</si>
  <si>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</si>
  <si>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</si>
  <si>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</si>
  <si>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</si>
  <si>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</si>
  <si>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</si>
  <si>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</si>
  <si>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</si>
  <si>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</si>
  <si>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</si>
  <si>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</si>
  <si>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</si>
  <si>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</si>
  <si>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</si>
  <si>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</si>
  <si>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</si>
  <si>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</si>
  <si>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</si>
  <si>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</si>
  <si>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</si>
  <si>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</si>
  <si>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</si>
  <si>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</si>
  <si>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</si>
  <si>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</si>
  <si>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</si>
  <si>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</si>
  <si>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</si>
  <si>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</si>
  <si>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</si>
  <si>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</si>
  <si>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</si>
  <si>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</si>
  <si>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</si>
  <si>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</si>
  <si>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</si>
  <si>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</si>
  <si>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</si>
  <si>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</si>
  <si>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</si>
  <si>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</si>
  <si>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</si>
  <si>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</si>
  <si>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</si>
  <si>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</si>
  <si>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</si>
  <si>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</si>
  <si>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</si>
  <si>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</si>
  <si>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</si>
  <si>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</si>
  <si>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</si>
  <si>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</si>
  <si>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</si>
  <si>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</si>
  <si>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</si>
  <si>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</si>
  <si>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</si>
  <si>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</si>
  <si>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</si>
  <si>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</si>
  <si>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</si>
  <si>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</si>
  <si>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</si>
  <si>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</si>
  <si>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</si>
  <si>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</si>
  <si>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</si>
  <si>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</si>
  <si>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</si>
  <si>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</si>
  <si>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</si>
  <si>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</si>
  <si>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</si>
  <si>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</si>
  <si>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</si>
  <si>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</si>
  <si>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</si>
  <si>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</si>
  <si>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</si>
  <si>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</si>
  <si>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</si>
  <si>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</si>
  <si>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</si>
  <si>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</si>
  <si>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</si>
  <si>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</si>
  <si>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</si>
  <si>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</si>
  <si>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</si>
  <si>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</si>
  <si>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</si>
  <si>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</si>
  <si>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</si>
  <si>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</si>
  <si>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</si>
  <si>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</si>
  <si>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</si>
  <si>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</si>
  <si>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</si>
  <si>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</si>
  <si>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</si>
  <si>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</si>
  <si>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</si>
  <si>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</si>
  <si>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</si>
  <si>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</si>
  <si>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</si>
  <si>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</si>
  <si>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</si>
  <si>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</si>
  <si>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</si>
  <si>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</si>
  <si>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</si>
  <si>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</si>
  <si>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</si>
  <si>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</si>
  <si>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</si>
  <si>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</si>
  <si>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</si>
  <si>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</si>
  <si>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</si>
  <si>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</si>
  <si>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</si>
  <si>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</si>
  <si>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</si>
  <si>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</si>
  <si>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</si>
  <si>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</si>
  <si>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</si>
  <si>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</si>
  <si>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</si>
  <si>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</si>
  <si>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</si>
  <si>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</si>
  <si>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</si>
  <si>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</si>
  <si>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</si>
  <si>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</si>
  <si>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</si>
  <si>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</si>
  <si>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</si>
  <si>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</si>
  <si>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</si>
  <si>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</si>
  <si>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</si>
  <si>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</si>
  <si>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</si>
  <si>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</si>
  <si>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</si>
  <si>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</si>
  <si>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</si>
  <si>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</si>
  <si>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</si>
  <si>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</si>
  <si>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</si>
  <si>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</si>
  <si>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</si>
  <si>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</si>
  <si>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</si>
  <si>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</si>
  <si>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</si>
  <si>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</si>
  <si>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</si>
  <si>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</si>
  <si>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</si>
  <si>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</si>
  <si>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</si>
  <si>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</si>
  <si>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</si>
  <si>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</si>
  <si>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</si>
  <si>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</si>
  <si>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</si>
  <si>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</si>
  <si>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</si>
  <si>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</si>
  <si>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</si>
  <si>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</si>
  <si>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</si>
  <si>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</si>
  <si>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</si>
  <si>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</si>
  <si>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</si>
  <si>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</si>
  <si>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</si>
  <si>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</si>
  <si>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</si>
  <si>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</si>
  <si>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</si>
  <si>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</si>
  <si>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</si>
  <si>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</si>
  <si>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</si>
  <si>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</si>
  <si>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</si>
  <si>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</si>
  <si>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</si>
  <si>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</si>
  <si>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</si>
  <si>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</si>
  <si>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</si>
  <si>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</si>
  <si>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</si>
  <si>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</si>
  <si>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</si>
  <si>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</si>
  <si>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</si>
  <si>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</si>
  <si>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</si>
  <si>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</si>
  <si>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</si>
  <si>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</si>
  <si>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</si>
  <si>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</si>
  <si>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</si>
  <si>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</si>
  <si>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</si>
  <si>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</si>
  <si>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</si>
  <si>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</si>
  <si>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</si>
  <si>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</si>
  <si>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</si>
  <si>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</si>
  <si>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</si>
  <si>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</si>
  <si>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</si>
  <si>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</si>
  <si>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</si>
  <si>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</si>
  <si>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</si>
  <si>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</si>
  <si>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</si>
  <si>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</si>
  <si>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</si>
  <si>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</si>
  <si>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</si>
  <si>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</si>
  <si>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</si>
  <si>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</si>
  <si>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</si>
  <si>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</si>
  <si>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</si>
  <si>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</si>
  <si>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</si>
  <si>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</si>
  <si>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</si>
  <si>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</si>
  <si>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</si>
  <si>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</si>
  <si>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</si>
  <si>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</si>
  <si>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</si>
  <si>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</si>
  <si>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</si>
  <si>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</si>
  <si>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</si>
  <si>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</si>
  <si>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</si>
  <si>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</si>
  <si>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</si>
  <si>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</si>
  <si>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</si>
  <si>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</si>
  <si>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</si>
  <si>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</si>
  <si>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</si>
  <si>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</si>
  <si>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</si>
  <si>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</si>
  <si>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</si>
  <si>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</si>
  <si>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</si>
  <si>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</si>
  <si>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</si>
  <si>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</si>
  <si>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</si>
  <si>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</si>
  <si>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</si>
  <si>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</si>
  <si>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</si>
  <si>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</si>
  <si>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</si>
  <si>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</si>
  <si>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</si>
  <si>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</si>
  <si>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</si>
  <si>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</si>
  <si>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</si>
  <si>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</si>
  <si>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</si>
  <si>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</si>
  <si>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</si>
  <si>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</si>
  <si>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</si>
  <si>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</si>
  <si>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</si>
  <si>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</si>
  <si>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</si>
  <si>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</si>
  <si>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</si>
  <si>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</si>
  <si>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</si>
  <si>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</si>
  <si>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</si>
  <si>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</si>
  <si>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</si>
  <si>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</si>
  <si>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</si>
  <si>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</si>
  <si>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</si>
  <si>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</si>
  <si>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</si>
  <si>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</si>
  <si>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</si>
  <si>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</si>
  <si>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</si>
  <si>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</si>
  <si>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</si>
  <si>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</si>
  <si>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</si>
  <si>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</si>
  <si>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</si>
  <si>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</si>
  <si>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</si>
  <si>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</si>
  <si>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</si>
  <si>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</si>
  <si>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</si>
  <si>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</si>
  <si>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</si>
  <si>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</si>
  <si>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</si>
  <si>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</si>
  <si>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</si>
  <si>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</si>
  <si>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</si>
  <si>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</si>
  <si>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</si>
  <si>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</si>
  <si>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</si>
  <si>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</si>
  <si>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</si>
  <si>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</si>
  <si>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</si>
  <si>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</si>
  <si>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</si>
  <si>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</si>
  <si>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</si>
  <si>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</si>
  <si>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</si>
  <si>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</si>
  <si>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</si>
  <si>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</si>
  <si>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</si>
  <si>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</si>
  <si>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</si>
  <si>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</si>
  <si>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</si>
  <si>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</si>
  <si>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</si>
  <si>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</si>
  <si>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</si>
  <si>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</si>
  <si>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</si>
  <si>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</si>
  <si>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</si>
  <si>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</si>
  <si>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</si>
  <si>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</si>
  <si>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</si>
  <si>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</si>
  <si>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</si>
  <si>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</si>
  <si>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</si>
  <si>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</si>
  <si>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</si>
  <si>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</si>
  <si>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</si>
  <si>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</si>
  <si>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</si>
  <si>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</si>
  <si>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</si>
  <si>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</si>
  <si>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</si>
  <si>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</si>
  <si>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</si>
  <si>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</si>
  <si>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</si>
  <si>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</si>
  <si>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</si>
  <si>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</si>
  <si>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</si>
  <si>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</si>
  <si>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</si>
  <si>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</si>
  <si>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</si>
  <si>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</si>
  <si>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</si>
  <si>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</si>
  <si>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</si>
  <si>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</si>
  <si>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</si>
  <si>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</si>
  <si>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</si>
  <si>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</si>
  <si>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</si>
  <si>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</si>
  <si>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</si>
  <si>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</si>
  <si>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</si>
  <si>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</si>
  <si>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</si>
  <si>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</si>
  <si>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</si>
  <si>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</si>
  <si>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</si>
  <si>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</si>
  <si>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</si>
  <si>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</si>
  <si>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</si>
  <si>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</si>
  <si>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</si>
  <si>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</si>
  <si>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</si>
  <si>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</si>
  <si>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</si>
  <si>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</si>
  <si>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</si>
  <si>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</si>
  <si>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</si>
  <si>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</si>
  <si>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</si>
  <si>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</si>
  <si>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</si>
  <si>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</si>
  <si>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</si>
  <si>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</si>
  <si>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</si>
  <si>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</si>
  <si>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</si>
  <si>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</si>
  <si>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</si>
  <si>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</si>
  <si>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</si>
  <si>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</si>
  <si>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</si>
  <si>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</si>
  <si>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</si>
  <si>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</si>
  <si>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</si>
  <si>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</si>
  <si>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</si>
  <si>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</si>
  <si>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</si>
  <si>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</si>
  <si>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</si>
  <si>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</si>
  <si>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</si>
  <si>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</si>
  <si>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</si>
  <si>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</si>
  <si>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</si>
  <si>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</si>
  <si>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</si>
  <si>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</si>
  <si>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</si>
  <si>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</si>
  <si>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</si>
  <si>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</si>
  <si>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</si>
  <si>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</si>
  <si>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</si>
  <si>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</si>
  <si>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</si>
  <si>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</si>
  <si>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</si>
  <si>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</si>
  <si>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</si>
  <si>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</si>
  <si>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</si>
  <si>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</si>
  <si>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</si>
  <si>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</si>
  <si>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</si>
  <si>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</si>
  <si>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</si>
  <si>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</si>
  <si>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</si>
  <si>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</si>
  <si>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</si>
  <si>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</si>
  <si>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</si>
  <si>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</si>
  <si>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</si>
  <si>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</si>
  <si>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</si>
  <si>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</si>
  <si>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</si>
  <si>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</si>
  <si>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</si>
  <si>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</si>
  <si>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</si>
  <si>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</si>
  <si>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</si>
  <si>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</si>
  <si>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</si>
  <si>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</si>
  <si>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</si>
  <si>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</si>
  <si>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</si>
  <si>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</si>
  <si>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</si>
  <si>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</si>
  <si>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</si>
  <si>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</si>
  <si>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</si>
  <si>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</si>
  <si>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</si>
  <si>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</si>
  <si>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</si>
  <si>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</si>
  <si>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</si>
  <si>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</si>
  <si>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</si>
  <si>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</si>
  <si>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</si>
  <si>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</si>
  <si>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</si>
  <si>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</si>
  <si>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</si>
  <si>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</si>
  <si>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</si>
  <si>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</si>
  <si>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</si>
  <si>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</si>
  <si>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</si>
  <si>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</si>
  <si>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</si>
  <si>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</si>
  <si>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</si>
  <si>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</si>
  <si>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</si>
  <si>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</si>
  <si>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</si>
  <si>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</si>
  <si>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</si>
  <si>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</si>
  <si>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</si>
  <si>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</si>
  <si>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</si>
  <si>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</si>
  <si>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</si>
  <si>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</si>
  <si>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</si>
  <si>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</si>
  <si>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</si>
  <si>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</si>
  <si>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</si>
  <si>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</si>
  <si>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</si>
  <si>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</si>
  <si>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</si>
  <si>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</si>
  <si>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</si>
  <si>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</si>
  <si>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</si>
  <si>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</si>
  <si>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</si>
  <si>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</si>
  <si>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</si>
  <si>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</si>
  <si>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</si>
  <si>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</si>
  <si>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</si>
  <si>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</si>
  <si>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</si>
  <si>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</si>
  <si>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</si>
  <si>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</si>
  <si>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</si>
  <si>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</si>
  <si>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</si>
  <si>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</si>
  <si>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</si>
  <si>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</si>
  <si>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</si>
  <si>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</si>
  <si>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</si>
  <si>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</si>
  <si>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</si>
  <si>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</si>
  <si>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</si>
  <si>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</si>
  <si>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</si>
  <si>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</si>
  <si>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</si>
  <si>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</si>
  <si>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</si>
  <si>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</si>
  <si>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</si>
  <si>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</si>
  <si>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</si>
  <si>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</si>
  <si>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</si>
  <si>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</si>
  <si>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</si>
  <si>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</si>
  <si>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</si>
  <si>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</si>
  <si>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</si>
  <si>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</si>
  <si>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</si>
  <si>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</si>
  <si>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</si>
  <si>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</si>
  <si>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</si>
  <si>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</si>
  <si>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</si>
  <si>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</si>
  <si>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</si>
  <si>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</si>
  <si>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</si>
  <si>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</si>
  <si>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</si>
  <si>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</si>
  <si>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</si>
  <si>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</si>
  <si>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</si>
  <si>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</si>
  <si>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</si>
  <si>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</si>
  <si>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</si>
  <si>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</si>
  <si>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</si>
  <si>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</si>
  <si>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</si>
  <si>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</si>
  <si>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</si>
  <si>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</si>
  <si>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</si>
  <si>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</si>
  <si>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</si>
  <si>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</si>
  <si>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</si>
  <si>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</si>
  <si>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</si>
  <si>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</si>
  <si>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</si>
  <si>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</si>
  <si>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</si>
  <si>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</si>
  <si>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</si>
  <si>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</si>
  <si>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</si>
  <si>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</si>
  <si>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</si>
  <si>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</si>
  <si>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</si>
  <si>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</si>
  <si>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</si>
  <si>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</si>
  <si>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</si>
  <si>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</si>
  <si>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</si>
  <si>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</si>
  <si>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</si>
  <si>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</si>
  <si>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</si>
  <si>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</si>
  <si>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</si>
  <si>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</si>
  <si>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</si>
  <si>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</si>
  <si>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</si>
  <si>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</si>
  <si>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</si>
  <si>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</si>
  <si>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</si>
  <si>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</si>
  <si>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</si>
  <si>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</si>
  <si>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</si>
  <si>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</si>
  <si>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</si>
  <si>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</si>
  <si>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</si>
  <si>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</si>
  <si>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</si>
  <si>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</si>
  <si>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</si>
  <si>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</si>
  <si>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</si>
  <si>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</si>
  <si>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</si>
  <si>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</si>
  <si>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</si>
  <si>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</si>
  <si>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</si>
  <si>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</si>
  <si>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</si>
  <si>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</si>
  <si>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</si>
  <si>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</si>
  <si>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</si>
  <si>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</si>
  <si>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</si>
  <si>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</si>
  <si>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</si>
  <si>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</si>
  <si>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</si>
  <si>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</si>
  <si>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</si>
  <si>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</si>
  <si>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</si>
  <si>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</si>
  <si>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</si>
  <si>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</si>
  <si>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</si>
  <si>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</si>
  <si>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</si>
  <si>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</si>
  <si>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</si>
  <si>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</si>
  <si>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</si>
  <si>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</si>
  <si>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</si>
  <si>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</si>
  <si>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</si>
  <si>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</si>
  <si>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</si>
  <si>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</si>
  <si>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</si>
  <si>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</si>
  <si>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</si>
  <si>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</si>
  <si>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</si>
  <si>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</si>
  <si>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</si>
  <si>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</si>
  <si>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</si>
  <si>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</si>
  <si>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</si>
  <si>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</si>
  <si>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</si>
  <si>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</si>
  <si>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</si>
  <si>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</si>
  <si>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</si>
  <si>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</si>
  <si>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</si>
  <si>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</si>
  <si>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</si>
  <si>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</si>
  <si>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</si>
  <si>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</si>
  <si>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</si>
  <si>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</si>
  <si>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</si>
  <si>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</si>
  <si>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</si>
  <si>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</si>
  <si>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</si>
  <si>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</si>
  <si>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</si>
  <si>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</si>
  <si>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</si>
  <si>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</si>
  <si>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</si>
  <si>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</si>
  <si>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</si>
  <si>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</si>
  <si>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</si>
  <si>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</si>
  <si>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</si>
  <si>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</si>
  <si>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</si>
  <si>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</si>
  <si>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</si>
  <si>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</si>
  <si>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</si>
  <si>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</si>
  <si>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</si>
  <si>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</si>
  <si>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</si>
  <si>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</si>
  <si>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</si>
  <si>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</si>
  <si>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</si>
  <si>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</si>
  <si>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</si>
  <si>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</si>
  <si>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</si>
  <si>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</si>
  <si>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</si>
  <si>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</si>
  <si>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</si>
  <si>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</si>
  <si>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</si>
  <si>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</si>
  <si>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</si>
  <si>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</si>
  <si>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</si>
  <si>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</si>
  <si>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</si>
  <si>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</si>
  <si>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</si>
  <si>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</si>
  <si>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</si>
  <si>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</si>
  <si>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</si>
  <si>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</si>
  <si>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</si>
  <si>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</si>
  <si>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</si>
  <si>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</si>
  <si>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</si>
  <si>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</si>
  <si>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</si>
  <si>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</si>
  <si>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</si>
  <si>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</si>
  <si>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</si>
  <si>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</si>
  <si>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</si>
  <si>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</si>
  <si>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</si>
  <si>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</si>
  <si>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</si>
  <si>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</si>
  <si>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</si>
  <si>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</si>
  <si>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</si>
  <si>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</si>
  <si>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</si>
  <si>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</si>
  <si>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</si>
  <si>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</si>
  <si>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</si>
  <si>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</si>
  <si>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</si>
  <si>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</si>
  <si>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</si>
  <si>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</si>
  <si>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</si>
  <si>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</si>
  <si>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</si>
  <si>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</si>
  <si>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</si>
  <si>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</si>
  <si>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</si>
  <si>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</si>
  <si>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</si>
  <si>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</si>
  <si>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</si>
  <si>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</si>
  <si>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</si>
  <si>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</si>
  <si>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</si>
  <si>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</si>
  <si>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</si>
  <si>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</si>
  <si>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</si>
  <si>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</si>
  <si>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</si>
  <si>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</si>
  <si>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</si>
  <si>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</si>
  <si>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</si>
  <si>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</si>
  <si>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</si>
  <si>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</si>
  <si>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</si>
  <si>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</si>
  <si>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</si>
  <si>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</si>
  <si>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</si>
  <si>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</si>
  <si>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</si>
  <si>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</si>
  <si>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</si>
  <si>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</si>
  <si>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</si>
  <si>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</si>
  <si>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</si>
  <si>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</si>
  <si>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</si>
  <si>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</si>
  <si>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</si>
  <si>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</si>
  <si>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</si>
  <si>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</si>
  <si>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</si>
  <si>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</si>
  <si>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</si>
  <si>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</si>
  <si>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</si>
  <si>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</si>
  <si>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</si>
  <si>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</si>
  <si>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</si>
  <si>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</si>
  <si>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</si>
  <si>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</si>
  <si>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</si>
  <si>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</si>
  <si>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</si>
  <si>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</si>
  <si>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</si>
  <si>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</si>
  <si>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</si>
  <si>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</si>
  <si>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</si>
  <si>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</si>
  <si>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</si>
  <si>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</si>
  <si>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</si>
  <si>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</si>
  <si>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</si>
  <si>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</si>
  <si>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</si>
  <si>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</si>
  <si>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</si>
  <si>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</si>
  <si>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</si>
  <si>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</si>
  <si>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</si>
  <si>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</si>
  <si>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</si>
  <si>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</si>
  <si>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</si>
  <si>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</si>
  <si>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</si>
  <si>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</si>
  <si>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</si>
  <si>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</si>
  <si>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</si>
  <si>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</si>
  <si>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</si>
  <si>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</si>
  <si>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</si>
  <si>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</si>
  <si>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</si>
  <si>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</si>
  <si>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</si>
  <si>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</si>
  <si>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</si>
  <si>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</si>
  <si>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</si>
  <si>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</si>
  <si>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</si>
  <si>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</si>
  <si>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</si>
  <si>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</si>
  <si>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</si>
  <si>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</si>
  <si>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</si>
  <si>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</si>
  <si>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</si>
  <si>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</si>
  <si>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</si>
  <si>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</si>
  <si>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</si>
  <si>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</si>
  <si>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</si>
  <si>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</si>
  <si>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</si>
  <si>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</si>
  <si>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</si>
  <si>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</si>
  <si>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</si>
  <si>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</si>
  <si>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</si>
  <si>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</si>
  <si>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</si>
  <si>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</si>
  <si>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</si>
  <si>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</si>
  <si>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</si>
  <si>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</si>
  <si>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</si>
  <si>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</si>
  <si>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</si>
  <si>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</si>
  <si>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</si>
  <si>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</si>
  <si>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</si>
  <si>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</si>
  <si>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</si>
  <si>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</si>
  <si>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</si>
  <si>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</si>
  <si>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</si>
  <si>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</si>
  <si>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</si>
  <si>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</si>
  <si>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</si>
  <si>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</si>
  <si>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</si>
  <si>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</si>
  <si>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</si>
  <si>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</si>
  <si>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</si>
  <si>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</si>
  <si>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</si>
  <si>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</si>
  <si>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</si>
  <si>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</si>
  <si>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</si>
  <si>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</si>
  <si>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</si>
  <si>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</si>
  <si>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</si>
  <si>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</si>
  <si>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</si>
  <si>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</si>
  <si>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</si>
  <si>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</si>
  <si>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</si>
  <si>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</si>
  <si>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</si>
  <si>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</si>
  <si>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</si>
  <si>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</si>
  <si>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</si>
  <si>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</si>
  <si>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</si>
  <si>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</si>
  <si>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</si>
  <si>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</si>
  <si>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</si>
  <si>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</si>
  <si>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</si>
  <si>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</si>
  <si>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</si>
  <si>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</si>
  <si>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</si>
  <si>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</si>
  <si>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</si>
  <si>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</si>
  <si>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</si>
  <si>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</si>
  <si>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</si>
  <si>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</si>
  <si>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</si>
  <si>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</si>
  <si>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</si>
  <si>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</si>
  <si>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</si>
  <si>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</si>
  <si>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</si>
  <si>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</si>
  <si>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</si>
  <si>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</si>
  <si>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</si>
  <si>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</si>
  <si>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</si>
  <si>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</si>
  <si>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</si>
  <si>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</si>
  <si>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</si>
  <si>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</si>
  <si>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</si>
  <si>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</si>
  <si>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</si>
  <si>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</si>
  <si>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</si>
  <si>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</si>
  <si>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</si>
  <si>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</si>
  <si>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</si>
  <si>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</si>
  <si>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</si>
  <si>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</si>
  <si>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</si>
  <si>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</si>
  <si>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</si>
  <si>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</si>
  <si>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</si>
  <si>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</si>
  <si>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</si>
  <si>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</si>
  <si>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</si>
  <si>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</si>
  <si>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</si>
  <si>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</si>
  <si>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</si>
  <si>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</si>
  <si>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</si>
  <si>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</si>
  <si>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</si>
  <si>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</si>
  <si>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</si>
  <si>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</si>
  <si>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</si>
  <si>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</si>
  <si>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</si>
  <si>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</si>
  <si>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</si>
  <si>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</si>
  <si>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</si>
  <si>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</si>
  <si>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</si>
  <si>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</si>
  <si>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</si>
  <si>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</si>
  <si>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</si>
  <si>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</si>
  <si>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</si>
  <si>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</si>
  <si>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</si>
  <si>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</si>
  <si>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</si>
  <si>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</si>
  <si>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</si>
  <si>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</si>
  <si>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</si>
  <si>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</si>
  <si>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</si>
  <si>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</si>
  <si>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</si>
  <si>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</si>
  <si>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</si>
  <si>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</si>
  <si>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</si>
  <si>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</si>
  <si>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</si>
  <si>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</si>
  <si>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</si>
  <si>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</si>
  <si>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</si>
  <si>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</si>
  <si>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</si>
  <si>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</si>
  <si>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</si>
  <si>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</si>
  <si>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</si>
  <si>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</si>
  <si>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</si>
  <si>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</si>
  <si>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</si>
  <si>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</si>
  <si>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</si>
  <si>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</si>
  <si>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</si>
  <si>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</si>
  <si>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</si>
  <si>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</si>
  <si>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</si>
  <si>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</si>
  <si>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</si>
  <si>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</si>
  <si>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</si>
  <si>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</si>
  <si>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</si>
  <si>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</si>
  <si>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</si>
  <si>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</si>
  <si>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</si>
  <si>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</si>
  <si>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</si>
  <si>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</si>
  <si>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</si>
  <si>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</si>
  <si>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</si>
  <si>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</si>
  <si>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</si>
  <si>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</si>
  <si>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</si>
  <si>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</si>
  <si>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</si>
  <si>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</si>
  <si>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</si>
  <si>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</si>
  <si>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</si>
  <si>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</si>
  <si>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</si>
  <si>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</si>
  <si>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</si>
  <si>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</si>
  <si>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</si>
  <si>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</si>
  <si>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</si>
  <si>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</si>
  <si>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</si>
  <si>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</si>
  <si>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</si>
  <si>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</si>
  <si>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</si>
  <si>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</si>
  <si>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</si>
  <si>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</si>
  <si>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</si>
  <si>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</si>
  <si>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</si>
  <si>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</si>
  <si>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</si>
  <si>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</si>
  <si>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</si>
  <si>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</si>
  <si>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</si>
  <si>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</si>
  <si>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</si>
  <si>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</si>
  <si>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</si>
  <si>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</si>
  <si>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</si>
  <si>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</si>
  <si>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</si>
  <si>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</si>
  <si>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</si>
  <si>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</si>
  <si>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</si>
  <si>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</si>
  <si>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</si>
  <si>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</si>
  <si>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</si>
  <si>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</si>
  <si>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</si>
  <si>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</si>
  <si>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</si>
  <si>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</si>
  <si>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</si>
  <si>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</si>
  <si>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</si>
  <si>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</si>
  <si>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</si>
  <si>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</si>
  <si>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</si>
  <si>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</si>
  <si>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</si>
  <si>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</si>
  <si>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</si>
  <si>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</si>
  <si>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</si>
  <si>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</si>
  <si>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</si>
  <si>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</si>
  <si>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</si>
  <si>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</si>
  <si>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</si>
  <si>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</si>
  <si>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</si>
  <si>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</si>
  <si>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</si>
  <si>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</si>
  <si>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</si>
  <si>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</si>
  <si>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</si>
  <si>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</si>
  <si>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</si>
  <si>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</si>
  <si>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</si>
  <si>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</si>
  <si>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</si>
  <si>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</si>
  <si>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</si>
  <si>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</si>
  <si>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</si>
  <si>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</si>
  <si>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</si>
  <si>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</si>
  <si>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</si>
  <si>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</si>
  <si>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</si>
  <si>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</si>
  <si>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</si>
  <si>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</si>
  <si>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</si>
  <si>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</si>
  <si>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</si>
  <si>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</si>
  <si>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</si>
  <si>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</si>
  <si>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</si>
  <si>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</si>
  <si>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</si>
  <si>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</si>
  <si>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</si>
  <si>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</si>
  <si>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</si>
  <si>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</si>
  <si>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</si>
  <si>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</si>
  <si>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</si>
  <si>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</si>
  <si>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</si>
  <si>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</si>
  <si>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</si>
  <si>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</si>
  <si>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</si>
  <si>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</si>
  <si>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</si>
  <si>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</si>
  <si>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</si>
  <si>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</si>
  <si>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</si>
  <si>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</si>
  <si>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</si>
  <si>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</si>
  <si>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</si>
  <si>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</si>
  <si>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</si>
  <si>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</si>
  <si>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</si>
  <si>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</si>
  <si>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</si>
  <si>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</si>
  <si>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</si>
  <si>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</si>
  <si>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</si>
  <si>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</si>
  <si>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</si>
  <si>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</si>
  <si>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</si>
  <si>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</si>
  <si>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</si>
  <si>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</si>
  <si>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</si>
  <si>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</si>
  <si>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</si>
  <si>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</si>
  <si>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</si>
  <si>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</si>
  <si>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</si>
  <si>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</si>
  <si>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</si>
  <si>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</si>
  <si>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</si>
  <si>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</si>
  <si>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</si>
  <si>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</si>
  <si>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</si>
  <si>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</si>
  <si>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</si>
  <si>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</si>
  <si>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</si>
  <si>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</si>
  <si>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</si>
  <si>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</si>
  <si>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</si>
  <si>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</si>
  <si>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</si>
  <si>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</si>
  <si>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</si>
  <si>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</si>
  <si>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</si>
  <si>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</si>
  <si>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</si>
  <si>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</si>
  <si>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</si>
  <si>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</si>
  <si>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</si>
  <si>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</si>
  <si>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</si>
  <si>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</si>
  <si>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</si>
  <si>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</si>
  <si>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</si>
  <si>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</si>
  <si>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</si>
  <si>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</si>
  <si>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</si>
  <si>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</si>
  <si>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</si>
  <si>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</si>
  <si>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</si>
  <si>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</si>
  <si>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</si>
  <si>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</si>
  <si>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</si>
  <si>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</si>
  <si>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</si>
  <si>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</si>
  <si>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</si>
  <si>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</si>
  <si>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</si>
  <si>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</si>
  <si>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</si>
  <si>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</si>
  <si>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</si>
  <si>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</si>
  <si>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</si>
  <si>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</si>
  <si>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</si>
  <si>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</si>
  <si>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</si>
  <si>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</si>
  <si>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</si>
  <si>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</si>
  <si>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</si>
  <si>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</si>
  <si>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</si>
  <si>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</si>
  <si>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</si>
  <si>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</si>
  <si>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</si>
  <si>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</si>
  <si>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</si>
  <si>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</si>
  <si>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</si>
  <si>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</si>
  <si>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</si>
  <si>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</si>
  <si>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</si>
  <si>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</si>
  <si>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</si>
  <si>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</si>
  <si>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</si>
  <si>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</si>
  <si>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</si>
  <si>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</si>
  <si>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</si>
  <si>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</si>
  <si>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</si>
  <si>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</si>
  <si>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</si>
  <si>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</si>
  <si>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</si>
  <si>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</si>
  <si>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</si>
  <si>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</si>
  <si>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</si>
  <si>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</si>
  <si>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</si>
  <si>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</si>
  <si>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</si>
  <si>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</si>
  <si>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</si>
  <si>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</si>
  <si>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</si>
  <si>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</si>
  <si>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</si>
  <si>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</si>
  <si>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</si>
  <si>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</si>
  <si>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</si>
  <si>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</si>
  <si>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</si>
  <si>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</si>
  <si>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</si>
  <si>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</si>
  <si>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</si>
  <si>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</si>
  <si>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</si>
  <si>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</si>
  <si>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</si>
  <si>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</si>
  <si>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</si>
  <si>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</si>
  <si>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</si>
  <si>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</si>
  <si>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</si>
  <si>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</si>
  <si>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</si>
  <si>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</si>
  <si>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</si>
  <si>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</si>
  <si>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</si>
  <si>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</si>
  <si>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</si>
  <si>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</si>
  <si>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</si>
  <si>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</si>
  <si>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</si>
  <si>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</si>
  <si>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</si>
  <si>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</si>
  <si>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</si>
  <si>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</si>
  <si>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</si>
  <si>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</si>
  <si>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</si>
  <si>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</si>
  <si>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</si>
  <si>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</si>
  <si>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</si>
  <si>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</si>
  <si>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</si>
  <si>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</si>
  <si>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</si>
  <si>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</si>
  <si>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</si>
  <si>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</si>
  <si>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</si>
  <si>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</si>
  <si>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</si>
  <si>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</si>
  <si>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</si>
  <si>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</si>
  <si>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</si>
  <si>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</si>
  <si>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</si>
  <si>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</si>
  <si>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</si>
  <si>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</si>
  <si>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</si>
  <si>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</si>
  <si>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</si>
  <si>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</si>
  <si>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</si>
  <si>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</si>
  <si>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</si>
  <si>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</si>
  <si>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</si>
  <si>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</si>
  <si>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</si>
  <si>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</si>
  <si>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</si>
  <si>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</si>
  <si>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</si>
  <si>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</si>
  <si>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</si>
  <si>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</si>
  <si>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</si>
  <si>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</si>
  <si>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</si>
  <si>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</si>
  <si>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</si>
  <si>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</si>
  <si>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</si>
  <si>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</si>
  <si>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</si>
  <si>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</si>
  <si>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</si>
  <si>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</si>
  <si>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</si>
  <si>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</si>
  <si>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</si>
  <si>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</si>
  <si>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</si>
  <si>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</si>
  <si>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</si>
  <si>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</si>
  <si>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</si>
  <si>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</si>
  <si>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</si>
  <si>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</si>
  <si>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</si>
  <si>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</si>
  <si>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</si>
  <si>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</si>
  <si>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</si>
  <si>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</si>
  <si>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</si>
  <si>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</si>
  <si>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</si>
  <si>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</si>
  <si>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</si>
  <si>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</si>
  <si>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</si>
  <si>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</si>
  <si>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</si>
  <si>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</si>
  <si>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</si>
  <si>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</si>
  <si>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</si>
  <si>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</si>
  <si>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</si>
  <si>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</si>
  <si>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</si>
  <si>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</si>
  <si>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</si>
  <si>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</si>
  <si>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</si>
  <si>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</si>
  <si>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</si>
  <si>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</si>
  <si>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</si>
  <si>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</si>
  <si>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</si>
  <si>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</si>
  <si>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</si>
  <si>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</si>
  <si>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</si>
  <si>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</si>
  <si>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</si>
  <si>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</si>
  <si>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</si>
  <si>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</si>
  <si>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</si>
  <si>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</si>
  <si>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</si>
  <si>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</si>
  <si>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</si>
  <si>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</si>
  <si>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</si>
  <si>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</si>
  <si>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</si>
  <si>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</si>
  <si>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</si>
  <si>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</si>
  <si>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</si>
  <si>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</si>
  <si>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</si>
  <si>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</si>
  <si>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</si>
  <si>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</si>
  <si>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</si>
  <si>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</si>
  <si>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</si>
  <si>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</si>
  <si>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</si>
  <si>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</si>
  <si>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</si>
  <si>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</si>
  <si>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</si>
  <si>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</si>
  <si>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</si>
  <si>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</si>
  <si>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</si>
  <si>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</si>
  <si>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</si>
  <si>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</si>
  <si>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</si>
  <si>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</si>
  <si>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</si>
  <si>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</si>
  <si>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</si>
  <si>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</si>
  <si>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</si>
  <si>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</si>
  <si>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</si>
  <si>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</si>
  <si>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</si>
  <si>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</si>
  <si>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</si>
  <si>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</si>
  <si>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</si>
  <si>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</si>
  <si>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</si>
  <si>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</si>
  <si>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</si>
  <si>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</si>
  <si>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</si>
  <si>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</si>
  <si>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</si>
  <si>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</si>
  <si>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</si>
  <si>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</si>
  <si>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</si>
  <si>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</si>
  <si>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</si>
  <si>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</si>
  <si>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</si>
  <si>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</si>
  <si>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</si>
  <si>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</si>
  <si>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</si>
  <si>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</si>
  <si>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</si>
  <si>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</si>
  <si>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</si>
  <si>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</si>
  <si>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</si>
  <si>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</si>
  <si>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</si>
  <si>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</si>
  <si>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</si>
  <si>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</si>
  <si>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</si>
  <si>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</si>
  <si>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</si>
  <si>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</si>
  <si>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</si>
  <si>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</si>
  <si>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</si>
  <si>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</si>
  <si>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</si>
  <si>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</si>
  <si>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</si>
  <si>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</si>
  <si>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</si>
  <si>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</si>
  <si>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</si>
  <si>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</si>
  <si>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</si>
  <si>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</si>
  <si>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</si>
  <si>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</si>
  <si>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</si>
  <si>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</si>
  <si>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</si>
  <si>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</si>
  <si>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</si>
  <si>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</si>
  <si>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</si>
  <si>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</si>
  <si>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</si>
  <si>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</si>
  <si>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</si>
  <si>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</si>
  <si>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</si>
  <si>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</si>
  <si>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</si>
  <si>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</si>
  <si>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</si>
  <si>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</si>
  <si>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</si>
  <si>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</si>
  <si>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</si>
  <si>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</si>
  <si>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</si>
  <si>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</si>
  <si>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</si>
  <si>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</si>
  <si>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</si>
  <si>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</si>
  <si>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</si>
  <si>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</si>
  <si>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</si>
  <si>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</si>
  <si>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</si>
  <si>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</si>
  <si>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</si>
  <si>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</si>
  <si>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</si>
  <si>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</si>
  <si>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</si>
  <si>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</si>
  <si>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</si>
  <si>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</si>
  <si>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</si>
  <si>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</si>
  <si>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</si>
  <si>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</si>
  <si>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</si>
  <si>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</si>
  <si>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</si>
  <si>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</si>
  <si>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</si>
  <si>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</si>
  <si>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</si>
  <si>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</si>
  <si>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</si>
  <si>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</si>
  <si>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</si>
  <si>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</si>
  <si>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</si>
  <si>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</si>
  <si>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</si>
  <si>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</si>
  <si>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</si>
  <si>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</si>
  <si>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</si>
  <si>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</si>
  <si>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</si>
  <si>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</si>
  <si>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</si>
  <si>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</si>
  <si>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</si>
  <si>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</si>
  <si>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</si>
  <si>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</si>
  <si>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</si>
  <si>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</si>
  <si>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</si>
  <si>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</si>
  <si>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</si>
  <si>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</si>
  <si>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</si>
  <si>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</si>
  <si>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</si>
  <si>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</si>
  <si>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</si>
  <si>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</si>
  <si>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</si>
  <si>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</si>
  <si>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</si>
  <si>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</si>
  <si>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</si>
  <si>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</si>
  <si>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</si>
  <si>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</si>
  <si>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</si>
  <si>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</si>
  <si>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</si>
  <si>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</si>
  <si>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</si>
  <si>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</si>
  <si>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DE COTIPORA</t>
  </si>
  <si>
    <t>90898487000164</t>
  </si>
  <si>
    <t>registro de preços para a aquisição de peças e serviços para a manutenção do britador</t>
  </si>
  <si>
    <t>MANDIBULA FIXA 10 DENTES FINO. PEÇA DEVERÁ SER TOTALMENTE USINADA SERVIÇO DE FRESA NA PARTE DE APOIO NO PORTA MANDIBULA (QUEIXO) PARA O BRITADOR DE MADIBULA MODELO 6120 FAÇO</t>
  </si>
  <si>
    <t>MANDIBULA MÓVEL 09 DENTES FINO. PEÇA DEVERÁ SER TOTALMENTE USINADA SERVIÇO DE FRESA NA PARTE DE APOIO NA PORTA MANDIBULA(QUEIXO)  PARA O BRITADOR DE MADIBULA MODELO 6120 FAÇO</t>
  </si>
  <si>
    <t>CUNHA LATERAL SUPERIOR DIREITA,  PARA O BRITADOR DE MADIBULA MODELO 6120 FAÇO</t>
  </si>
  <si>
    <t>CUNHA LATERAL SUPERIOR ESQUERDA,  PARA O BRITADOR DE MADIBULA MODELO 6120 FAÇO</t>
  </si>
  <si>
    <t>CUNHA LATERAL INFERIOR DIREITA,  PARA O BRITADOR DE MADIBULA MODELO 6120 FAÇO</t>
  </si>
  <si>
    <t>CUNHA LATERAL INFERIOR ESQUERDA,  PARA O BRITADOR DE MADIBULA MODELO 6120 FAÇO</t>
  </si>
  <si>
    <t>CANALETA PORTA MANDIBULA,  PARA O BRITADOR DE MADIBULA MODELO 6120 FAÇO</t>
  </si>
  <si>
    <t>TELHA,  PARA O BRITADOR DE MADIBULA MODELO 6120 FAÇO</t>
  </si>
  <si>
    <t xml:space="preserve">MOLA DE AÇO TIRANTE,  PARA O BRITADOR DE MADIBULA MODELO 6120 FAÇO  </t>
  </si>
  <si>
    <t>TIRANTE,  PARA O BRITADOR DE MADIBULA MODELO 6120 FAÇO</t>
  </si>
  <si>
    <t>ROLAMENTO 23238CW 33,  PARA O BRITADOR DE MADIBULA MODELO 6120 FAÇO</t>
  </si>
  <si>
    <t>ROLAMENTO 22330K,  PARA O BRITADOR DE MADIBULA MODELO 6120 FAÇO</t>
  </si>
  <si>
    <t>BUCHA CONICA H 2330,  PARA O BRITADOR DE MADIBULA MODELO 6120 FAÇO</t>
  </si>
  <si>
    <t>MANDIBULA FIXA 26 DENTES  PEÇA DEVERÁ SER TOTALMENTE USINADA SERVIÇO DE FRESA NA PARTE DE APOIO NA PORTA MANDIBULA(QUEIXO)  PARA O REBRITADOR DE MANDIBULA 100X 28 PLANGG</t>
  </si>
  <si>
    <t>MANDIBULA MÓVEL 25 DENTES PARA O REBRITADOR  PEÇA DEVERÁ SER TOTALMENTE USINADA SERVIÇO DE FRESA NA PARTE DE APOIO NA PORTA MANDIBULA(QUEIXO)   DE MANDIBULA 100 X 28 PLANGG</t>
  </si>
  <si>
    <t>TELHA  PARA O REBRITADOR DE MANDIBULA 100 X 28 PLANGG</t>
  </si>
  <si>
    <t>CUNHA LATERAL DIREITA  PARA O REBRITADOR DE MANDIBULA 100X 28 PLANGG</t>
  </si>
  <si>
    <t>CUNHA LATERAL ESQUERDA  PARA O REBRITADOR DE MANDIBULA 100X 28 PLANGG</t>
  </si>
  <si>
    <t>CANALETA  PARA O REBRITADOR DE MANDIBULA 100X 28 PLANGG</t>
  </si>
  <si>
    <t>CUNHA DE APERTO DA MANDIBULA MÓVEL  PARA O REBRITADOR DE MANDIBULA 100X 28 PLANGG</t>
  </si>
  <si>
    <t>ROLAMANENTO 22236  PARA O REBRITADOR DE MANDIBULA 100X 28 PLANGG</t>
  </si>
  <si>
    <t>ROLAMENTO 24138 PARA O REBRITADOR DE MANDIBULA 100X 28 PLANGG</t>
  </si>
  <si>
    <t>BUCHA H 2336</t>
  </si>
  <si>
    <t>TIRANTE DE MOLA DE AÇO  PARA O REBRITADOR DE MANDIBULA 100X 28 PLANGG</t>
  </si>
  <si>
    <t>MOLA DO TIRANTE PARA O REBRITADOR DE MANDIBULA 100X 28 PLANGG</t>
  </si>
  <si>
    <t>TELA DE AÇO 3.200 X 1.500 MALHA 32 FIO 14 MM PARA A PENEIRA VIBRATÓRIA</t>
  </si>
  <si>
    <t>TELA DE AÇO 3.200X 1.500 MALHA 19 FIO 9 MM PARA A PENEIRA VIBRATÓRIA</t>
  </si>
  <si>
    <t>TELA DE AÇO 3.200 X 1.500 MALHA 12 FIO 7,0 MM PARA A PENEIRA VIBRATÓRIA</t>
  </si>
  <si>
    <t>DEBRUM DE BORRACHA PARA TELA PARA A  PENEIRA  VIBRATÓRIA</t>
  </si>
  <si>
    <t>10 ROLETE DE CARGA 450 X 600 X4 X 20 PARA A PENEIRA VIBRATÓRIA</t>
  </si>
  <si>
    <t>BALDE GRAXA PARA ROLAMENTO SKF 65 20 KG</t>
  </si>
  <si>
    <t>CHAPA LISA 1200 X 3000 X 6.0 MM</t>
  </si>
  <si>
    <t>SERVIÇOS DE SOLDA</t>
  </si>
  <si>
    <t>SERVIÇO DE TORNO- RETIFICA MANDRILHADORA</t>
  </si>
  <si>
    <t xml:space="preserve">SERVIÇO DE MNONTAGEM E DESMONTAGEM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</si>
</sst>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13" xfId="0" applyFont="1" applyBorder="1" applyAlignment="1" applyProtection="1">
      <alignment horizontal="justify" vertical="center" wrapText="1"/>
      <protection locked="0"/>
    </xf>
    <xf numFmtId="0" fontId="31" fillId="0" borderId="35" xfId="0" applyFont="1" applyBorder="1" applyAlignment="1" applyProtection="1">
      <alignment horizontal="justify" vertical="center" wrapText="1"/>
      <protection locked="0"/>
    </xf>
    <xf numFmtId="0" fontId="32" fillId="40" borderId="34" xfId="0" applyFont="1" applyFill="1" applyBorder="1" applyAlignment="1" applyProtection="1">
      <alignment horizontal="center" vertical="center" wrapText="1"/>
      <protection locked="0"/>
    </xf>
    <xf numFmtId="0" fontId="32" fillId="40" borderId="36" xfId="0" applyFont="1" applyFill="1" applyBorder="1" applyAlignment="1" applyProtection="1">
      <alignment horizontal="center" vertical="center" wrapText="1"/>
      <protection locked="0"/>
    </xf>
    <xf numFmtId="4" fontId="33" fillId="0" borderId="13" xfId="0" applyNumberFormat="1" applyFont="1" applyBorder="1" applyAlignment="1" applyProtection="1">
      <alignment horizontal="center" vertical="center" wrapText="1"/>
      <protection locked="0"/>
    </xf>
    <xf numFmtId="4" fontId="33" fillId="0" borderId="35" xfId="0" applyNumberFormat="1" applyFont="1" applyBorder="1" applyAlignment="1" applyProtection="1">
      <alignment horizontal="center" vertical="center" wrapText="1"/>
      <protection locked="0"/>
    </xf>
    <xf numFmtId="0" fontId="33" fillId="0" borderId="35" xfId="0" applyFont="1" applyBorder="1" applyAlignment="1" applyProtection="1">
      <alignment horizontal="center" vertical="center" wrapText="1"/>
      <protection locked="0"/>
    </xf>
    <xf numFmtId="168" fontId="4" fillId="3" borderId="1" xfId="0" applyNumberFormat="1" applyFont="1" applyFill="1" applyBorder="1" applyProtection="1"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0" fontId="4" fillId="0" borderId="9" xfId="0" applyFont="1" applyBorder="1" applyAlignment="1" applyProtection="1">
      <alignment horizontal="left"/>
      <protection locked="0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topLeftCell="A3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46" t="s">
        <v>3752</v>
      </c>
      <c r="B1" s="147"/>
      <c r="C1" s="147"/>
      <c r="D1" s="147"/>
      <c r="E1" s="147"/>
      <c r="F1" s="147"/>
      <c r="G1" s="148"/>
    </row>
    <row r="2" spans="1:8" s="59" customFormat="1" ht="15.75" thickBot="1" x14ac:dyDescent="0.3">
      <c r="A2" s="15" t="s">
        <v>161</v>
      </c>
      <c r="B2" s="152" t="s">
        <v>4005</v>
      </c>
      <c r="C2" s="152"/>
      <c r="D2" s="50" t="s">
        <v>162</v>
      </c>
      <c r="E2" s="70">
        <v>21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53" t="s">
        <v>4028</v>
      </c>
      <c r="C3" s="153"/>
      <c r="D3" s="153"/>
      <c r="E3" s="153"/>
      <c r="F3" s="153"/>
      <c r="G3" s="154"/>
    </row>
    <row r="4" spans="1:8" s="59" customFormat="1" ht="15.75" thickBot="1" x14ac:dyDescent="0.3">
      <c r="A4" s="15" t="s">
        <v>175</v>
      </c>
      <c r="B4" s="137" t="s">
        <v>4026</v>
      </c>
      <c r="C4" s="137"/>
      <c r="D4" s="137"/>
      <c r="E4" s="155"/>
      <c r="F4" s="22" t="s">
        <v>179</v>
      </c>
      <c r="G4" s="78" t="s">
        <v>4027</v>
      </c>
    </row>
    <row r="5" spans="1:8" s="59" customFormat="1" ht="15.75" thickBot="1" x14ac:dyDescent="0.3">
      <c r="A5" s="15" t="s">
        <v>3785</v>
      </c>
      <c r="B5" s="80" t="s">
        <v>3684</v>
      </c>
      <c r="C5" s="15" t="s">
        <v>3956</v>
      </c>
      <c r="D5" s="15"/>
      <c r="E5" s="15"/>
      <c r="F5" s="156"/>
      <c r="G5" s="157"/>
    </row>
    <row r="6" spans="1:8" s="61" customFormat="1" ht="15.75" thickBot="1" x14ac:dyDescent="0.3">
      <c r="A6" s="15" t="s">
        <v>155</v>
      </c>
      <c r="B6" s="51">
        <f>'Orçamento-base'!C6</f>
        <v>745410.44000000006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35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49" t="s">
        <v>3750</v>
      </c>
      <c r="B11" s="150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49"/>
      <c r="B12" s="151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3" zoomScaleNormal="100" workbookViewId="0">
      <selection activeCell="L3" sqref="L1:S1048576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27" t="s">
        <v>3676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0" t="str">
        <f>IF(Identificação!B2=0,"",Identificação!B2)</f>
        <v>Pregão Lei 14.133/21 Presencial</v>
      </c>
      <c r="D2" s="160"/>
      <c r="E2" s="160"/>
      <c r="F2" s="160"/>
      <c r="G2" s="160"/>
      <c r="H2" s="37" t="s">
        <v>151</v>
      </c>
      <c r="I2" s="38">
        <f>IF(Identificação!E2=0,"",Identificação!E2)</f>
        <v>21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34" t="s">
        <v>153</v>
      </c>
      <c r="B3" s="135"/>
      <c r="C3" s="132" t="str">
        <f>IF(Identificação!B3=0,"",Identificação!B3)</f>
        <v>registro de preços para a aquisição de peças e serviços para a manutenção do britador</v>
      </c>
      <c r="D3" s="132"/>
      <c r="E3" s="132"/>
      <c r="F3" s="132"/>
      <c r="G3" s="132"/>
      <c r="H3" s="132"/>
      <c r="I3" s="132"/>
      <c r="J3" s="132"/>
      <c r="K3" s="133"/>
      <c r="L3" s="94"/>
      <c r="M3" s="94"/>
    </row>
    <row r="4" spans="1:18" s="27" customFormat="1" ht="15.75" thickBot="1" x14ac:dyDescent="0.3">
      <c r="A4" s="15" t="s">
        <v>176</v>
      </c>
      <c r="B4" s="22"/>
      <c r="C4" s="162" t="str">
        <f>IF(Identificação!B4=0,"",Identificação!B4)</f>
        <v>PREFEITURA DE COTIPORA</v>
      </c>
      <c r="D4" s="162"/>
      <c r="E4" s="162"/>
      <c r="F4" s="162"/>
      <c r="G4" s="162"/>
      <c r="H4" s="162"/>
      <c r="I4" s="162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62" t="str">
        <f>IF(Identificação!B5=0,"",Identificação!B5)</f>
        <v>Compras e Outros Serviços</v>
      </c>
      <c r="D5" s="162"/>
      <c r="E5" s="162"/>
      <c r="F5" s="162"/>
      <c r="G5" s="163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64">
        <f>SUMIFS(K12:K39953,B12:B39953,"&gt;0",K12:K39953,"&lt;&gt;0")</f>
        <v>745410.44000000006</v>
      </c>
      <c r="D6" s="164"/>
      <c r="E6" s="164"/>
      <c r="F6" s="164"/>
      <c r="G6" s="165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40" t="s">
        <v>3761</v>
      </c>
      <c r="B10" s="140" t="s">
        <v>3759</v>
      </c>
      <c r="C10" s="140" t="s">
        <v>3760</v>
      </c>
      <c r="D10" s="142" t="s">
        <v>3675</v>
      </c>
      <c r="E10" s="173" t="s">
        <v>168</v>
      </c>
      <c r="F10" s="158" t="s">
        <v>3674</v>
      </c>
      <c r="G10" s="142" t="s">
        <v>156</v>
      </c>
      <c r="H10" s="170" t="s">
        <v>165</v>
      </c>
      <c r="I10" s="171"/>
      <c r="J10" s="171"/>
      <c r="K10" s="171"/>
      <c r="L10" s="171"/>
      <c r="M10" s="172"/>
      <c r="N10" s="166" t="s">
        <v>177</v>
      </c>
      <c r="O10" s="167"/>
      <c r="P10" s="168" t="s">
        <v>178</v>
      </c>
      <c r="Q10" s="169"/>
      <c r="R10" s="161" t="s">
        <v>3678</v>
      </c>
    </row>
    <row r="11" spans="1:18" customFormat="1" ht="45.75" thickBot="1" x14ac:dyDescent="0.3">
      <c r="A11" s="141"/>
      <c r="B11" s="141"/>
      <c r="C11" s="141"/>
      <c r="D11" s="143"/>
      <c r="E11" s="174"/>
      <c r="F11" s="159"/>
      <c r="G11" s="14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61"/>
    </row>
    <row r="12" spans="1:18" ht="54.75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119" t="s">
        <v>4029</v>
      </c>
      <c r="H12" s="121">
        <v>3</v>
      </c>
      <c r="I12" s="47" t="s">
        <v>3701</v>
      </c>
      <c r="J12" s="123">
        <v>10403.33</v>
      </c>
      <c r="K12" s="54">
        <f>IFERROR(IF(H12*J12&lt;&gt;0,ROUND(ROUND(H12,4)*ROUND(J12,4),2),""),"")</f>
        <v>31209.99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54.75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120" t="s">
        <v>4030</v>
      </c>
      <c r="H13" s="122">
        <v>3</v>
      </c>
      <c r="I13" s="47" t="s">
        <v>3701</v>
      </c>
      <c r="J13" s="124">
        <v>9936.67</v>
      </c>
      <c r="K13" s="54">
        <f>IFERROR(IF(H13*J13&lt;&gt;0,ROUND(ROUND(H13,4)*ROUND(J13,4),2),""),"")</f>
        <v>29810.01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27.75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120" t="s">
        <v>4031</v>
      </c>
      <c r="H14" s="122">
        <v>2</v>
      </c>
      <c r="I14" s="47" t="s">
        <v>3701</v>
      </c>
      <c r="J14" s="124">
        <v>3310</v>
      </c>
      <c r="K14" s="106">
        <f>IFERROR(IF(H14*J14&lt;&gt;0,ROUND(ROUND(H14,4)*ROUND(J14,4),2),""),"")</f>
        <v>6620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27.75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120" t="s">
        <v>4032</v>
      </c>
      <c r="H15" s="122">
        <v>2</v>
      </c>
      <c r="I15" s="47" t="s">
        <v>3701</v>
      </c>
      <c r="J15" s="124">
        <v>3310</v>
      </c>
      <c r="K15" s="106">
        <f t="shared" ref="K15:K78" si="0">IFERROR(IF(H15*J15&lt;&gt;0,ROUND(ROUND(H15,4)*ROUND(J15,4),2),""),"")</f>
        <v>6620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27.75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120" t="s">
        <v>4033</v>
      </c>
      <c r="H16" s="122">
        <v>2</v>
      </c>
      <c r="I16" s="47" t="s">
        <v>3701</v>
      </c>
      <c r="J16" s="124">
        <v>1826.67</v>
      </c>
      <c r="K16" s="106">
        <f t="shared" si="0"/>
        <v>3653.34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27.75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120" t="s">
        <v>4034</v>
      </c>
      <c r="H17" s="122">
        <v>2</v>
      </c>
      <c r="I17" s="47" t="s">
        <v>3701</v>
      </c>
      <c r="J17" s="124">
        <v>1826.67</v>
      </c>
      <c r="K17" s="106">
        <f t="shared" si="0"/>
        <v>3653.34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27.75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120" t="s">
        <v>4035</v>
      </c>
      <c r="H18" s="122">
        <v>2</v>
      </c>
      <c r="I18" s="47" t="s">
        <v>3701</v>
      </c>
      <c r="J18" s="124">
        <v>1650</v>
      </c>
      <c r="K18" s="106">
        <f t="shared" si="0"/>
        <v>3300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5.75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120" t="s">
        <v>4036</v>
      </c>
      <c r="H19" s="122">
        <v>2</v>
      </c>
      <c r="I19" s="47" t="s">
        <v>3701</v>
      </c>
      <c r="J19" s="124">
        <v>3506.67</v>
      </c>
      <c r="K19" s="106">
        <f t="shared" si="0"/>
        <v>7013.34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27.75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120" t="s">
        <v>4037</v>
      </c>
      <c r="H20" s="122">
        <v>2</v>
      </c>
      <c r="I20" s="47" t="s">
        <v>3701</v>
      </c>
      <c r="J20" s="124">
        <v>1122.33</v>
      </c>
      <c r="K20" s="106">
        <f t="shared" si="0"/>
        <v>2244.66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5.75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120" t="s">
        <v>4038</v>
      </c>
      <c r="H21" s="122">
        <v>4</v>
      </c>
      <c r="I21" s="47" t="s">
        <v>3701</v>
      </c>
      <c r="J21" s="124">
        <v>3163</v>
      </c>
      <c r="K21" s="106">
        <f t="shared" si="0"/>
        <v>12652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27.75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120" t="s">
        <v>4039</v>
      </c>
      <c r="H22" s="122">
        <v>4</v>
      </c>
      <c r="I22" s="47" t="s">
        <v>3701</v>
      </c>
      <c r="J22" s="124">
        <v>6130</v>
      </c>
      <c r="K22" s="106">
        <f t="shared" si="0"/>
        <v>24520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27.75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120" t="s">
        <v>4040</v>
      </c>
      <c r="H23" s="122">
        <v>4</v>
      </c>
      <c r="I23" s="47" t="s">
        <v>3701</v>
      </c>
      <c r="J23" s="124">
        <v>6006.67</v>
      </c>
      <c r="K23" s="106">
        <f t="shared" si="0"/>
        <v>24026.68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27.75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120" t="s">
        <v>4041</v>
      </c>
      <c r="H24" s="122">
        <v>4</v>
      </c>
      <c r="I24" s="47" t="s">
        <v>3701</v>
      </c>
      <c r="J24" s="124">
        <v>2133.33</v>
      </c>
      <c r="K24" s="106">
        <f t="shared" si="0"/>
        <v>8533.32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54.75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120" t="s">
        <v>4042</v>
      </c>
      <c r="H25" s="122">
        <v>4</v>
      </c>
      <c r="I25" s="47" t="s">
        <v>3701</v>
      </c>
      <c r="J25" s="124">
        <v>13980</v>
      </c>
      <c r="K25" s="106">
        <f t="shared" si="0"/>
        <v>55920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54.75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120" t="s">
        <v>4043</v>
      </c>
      <c r="H26" s="122">
        <v>4</v>
      </c>
      <c r="I26" s="47" t="s">
        <v>3701</v>
      </c>
      <c r="J26" s="124">
        <v>13850</v>
      </c>
      <c r="K26" s="106">
        <f t="shared" si="0"/>
        <v>55400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5.75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120" t="s">
        <v>4044</v>
      </c>
      <c r="H27" s="122">
        <v>2</v>
      </c>
      <c r="I27" s="47" t="s">
        <v>3701</v>
      </c>
      <c r="J27" s="124">
        <v>4026.67</v>
      </c>
      <c r="K27" s="106">
        <f t="shared" si="0"/>
        <v>8053.34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27.75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120" t="s">
        <v>4045</v>
      </c>
      <c r="H28" s="122">
        <v>2</v>
      </c>
      <c r="I28" s="47" t="s">
        <v>3701</v>
      </c>
      <c r="J28" s="124">
        <v>3030</v>
      </c>
      <c r="K28" s="106">
        <f t="shared" si="0"/>
        <v>6060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27.75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120" t="s">
        <v>4046</v>
      </c>
      <c r="H29" s="122">
        <v>2</v>
      </c>
      <c r="I29" s="47" t="s">
        <v>3701</v>
      </c>
      <c r="J29" s="124">
        <v>3030</v>
      </c>
      <c r="K29" s="106">
        <f t="shared" si="0"/>
        <v>6060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5.75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120" t="s">
        <v>4047</v>
      </c>
      <c r="H30" s="122">
        <v>2</v>
      </c>
      <c r="I30" s="47" t="s">
        <v>3701</v>
      </c>
      <c r="J30" s="124">
        <v>2983</v>
      </c>
      <c r="K30" s="106">
        <f t="shared" si="0"/>
        <v>5966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27.75" thickBot="1" x14ac:dyDescent="0.3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120" t="s">
        <v>4048</v>
      </c>
      <c r="H31" s="122">
        <v>2</v>
      </c>
      <c r="I31" s="47" t="s">
        <v>3701</v>
      </c>
      <c r="J31" s="124">
        <v>2456.33</v>
      </c>
      <c r="K31" s="106">
        <f t="shared" si="0"/>
        <v>4912.66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27.75" thickBot="1" x14ac:dyDescent="0.3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120" t="s">
        <v>4049</v>
      </c>
      <c r="H32" s="122">
        <v>4</v>
      </c>
      <c r="I32" s="47" t="s">
        <v>3701</v>
      </c>
      <c r="J32" s="124">
        <v>6300</v>
      </c>
      <c r="K32" s="106">
        <f t="shared" si="0"/>
        <v>25200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27.75" thickBot="1" x14ac:dyDescent="0.3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120" t="s">
        <v>4050</v>
      </c>
      <c r="H33" s="122">
        <v>4</v>
      </c>
      <c r="I33" s="47" t="s">
        <v>3701</v>
      </c>
      <c r="J33" s="124">
        <v>9159.33</v>
      </c>
      <c r="K33" s="106">
        <f t="shared" si="0"/>
        <v>36637.32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15.75" thickBot="1" x14ac:dyDescent="0.3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120" t="s">
        <v>4051</v>
      </c>
      <c r="H34" s="122">
        <v>4</v>
      </c>
      <c r="I34" s="47" t="s">
        <v>3701</v>
      </c>
      <c r="J34" s="124">
        <v>3181.67</v>
      </c>
      <c r="K34" s="106">
        <f t="shared" si="0"/>
        <v>12726.68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27.75" thickBot="1" x14ac:dyDescent="0.3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120" t="s">
        <v>4052</v>
      </c>
      <c r="H35" s="122">
        <v>4</v>
      </c>
      <c r="I35" s="47" t="s">
        <v>3701</v>
      </c>
      <c r="J35" s="124">
        <v>3063</v>
      </c>
      <c r="K35" s="106">
        <f t="shared" si="0"/>
        <v>12252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27.75" thickBot="1" x14ac:dyDescent="0.3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120" t="s">
        <v>4053</v>
      </c>
      <c r="H36" s="122">
        <v>4</v>
      </c>
      <c r="I36" s="47" t="s">
        <v>3701</v>
      </c>
      <c r="J36" s="124">
        <v>1893.33</v>
      </c>
      <c r="K36" s="106">
        <f t="shared" si="0"/>
        <v>7573.32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27.75" thickBot="1" x14ac:dyDescent="0.3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120" t="s">
        <v>4054</v>
      </c>
      <c r="H37" s="122">
        <v>2</v>
      </c>
      <c r="I37" s="47" t="s">
        <v>3701</v>
      </c>
      <c r="J37" s="124">
        <v>5896.67</v>
      </c>
      <c r="K37" s="106">
        <f t="shared" si="0"/>
        <v>11793.34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27.75" thickBot="1" x14ac:dyDescent="0.3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120" t="s">
        <v>4055</v>
      </c>
      <c r="H38" s="122">
        <v>2</v>
      </c>
      <c r="I38" s="47" t="s">
        <v>3701</v>
      </c>
      <c r="J38" s="124">
        <v>5986.67</v>
      </c>
      <c r="K38" s="106">
        <f t="shared" si="0"/>
        <v>11973.34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27.75" thickBot="1" x14ac:dyDescent="0.3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120" t="s">
        <v>4056</v>
      </c>
      <c r="H39" s="122">
        <v>2</v>
      </c>
      <c r="I39" s="47" t="s">
        <v>3701</v>
      </c>
      <c r="J39" s="124">
        <v>5896.67</v>
      </c>
      <c r="K39" s="106">
        <f t="shared" si="0"/>
        <v>11793.34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15.75" thickBot="1" x14ac:dyDescent="0.3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120" t="s">
        <v>4057</v>
      </c>
      <c r="H40" s="122">
        <v>10</v>
      </c>
      <c r="I40" s="47" t="s">
        <v>3694</v>
      </c>
      <c r="J40" s="125">
        <v>119.67</v>
      </c>
      <c r="K40" s="106">
        <f t="shared" si="0"/>
        <v>1196.7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15.75" thickBot="1" x14ac:dyDescent="0.3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120" t="s">
        <v>4058</v>
      </c>
      <c r="H41" s="122">
        <v>4</v>
      </c>
      <c r="I41" s="47" t="s">
        <v>3701</v>
      </c>
      <c r="J41" s="125">
        <v>589.33000000000004</v>
      </c>
      <c r="K41" s="106">
        <f t="shared" si="0"/>
        <v>2357.3200000000002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15.75" thickBot="1" x14ac:dyDescent="0.3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120" t="s">
        <v>4059</v>
      </c>
      <c r="H42" s="122">
        <v>2</v>
      </c>
      <c r="I42" s="47" t="s">
        <v>3701</v>
      </c>
      <c r="J42" s="124">
        <v>2045</v>
      </c>
      <c r="K42" s="106">
        <f t="shared" si="0"/>
        <v>4090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15.75" thickBot="1" x14ac:dyDescent="0.3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120" t="s">
        <v>4060</v>
      </c>
      <c r="H43" s="122">
        <v>20</v>
      </c>
      <c r="I43" s="47" t="s">
        <v>3701</v>
      </c>
      <c r="J43" s="124">
        <v>4202.67</v>
      </c>
      <c r="K43" s="106">
        <f t="shared" si="0"/>
        <v>84053.4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15.75" thickBot="1" x14ac:dyDescent="0.3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120" t="s">
        <v>4061</v>
      </c>
      <c r="H44" s="122">
        <v>100</v>
      </c>
      <c r="I44" s="47" t="s">
        <v>3725</v>
      </c>
      <c r="J44" s="125">
        <v>432.67</v>
      </c>
      <c r="K44" s="106">
        <f t="shared" si="0"/>
        <v>43267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15.75" thickBot="1" x14ac:dyDescent="0.3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68"/>
      <c r="G45" s="120" t="s">
        <v>4062</v>
      </c>
      <c r="H45" s="122">
        <v>100</v>
      </c>
      <c r="I45" s="47" t="s">
        <v>3725</v>
      </c>
      <c r="J45" s="125">
        <v>432.67</v>
      </c>
      <c r="K45" s="106">
        <f t="shared" si="0"/>
        <v>43267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15.75" thickBot="1" x14ac:dyDescent="0.3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68"/>
      <c r="G46" s="120" t="s">
        <v>4063</v>
      </c>
      <c r="H46" s="122">
        <v>300</v>
      </c>
      <c r="I46" s="47" t="s">
        <v>3725</v>
      </c>
      <c r="J46" s="125">
        <v>436.67</v>
      </c>
      <c r="K46" s="106">
        <f t="shared" si="0"/>
        <v>131001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workbookViewId="0">
      <selection activeCell="A12" sqref="A12:K95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27" t="s">
        <v>3679</v>
      </c>
      <c r="B1" s="128"/>
      <c r="C1" s="128"/>
      <c r="D1" s="128"/>
      <c r="E1" s="128"/>
      <c r="F1" s="128"/>
      <c r="G1" s="128"/>
      <c r="H1" s="129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36" t="str">
        <f>IF(Identificação!B2=0,"",Identificação!B2)</f>
        <v>Pregão Lei 14.133/21 Presencial</v>
      </c>
      <c r="D2" s="136"/>
      <c r="E2" s="28" t="s">
        <v>151</v>
      </c>
      <c r="F2" s="29">
        <f>IF(Identificação!E2=0,"",Identificação!E2)</f>
        <v>21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34" t="s">
        <v>153</v>
      </c>
      <c r="B3" s="135"/>
      <c r="C3" s="132" t="str">
        <f>IF(Identificação!B3=0,"",Identificação!B3)</f>
        <v>registro de preços para a aquisição de peças e serviços para a manutenção do britador</v>
      </c>
      <c r="D3" s="132"/>
      <c r="E3" s="132"/>
      <c r="F3" s="132"/>
      <c r="G3" s="132"/>
      <c r="H3" s="133"/>
      <c r="I3" s="103"/>
      <c r="J3" s="103"/>
    </row>
    <row r="4" spans="1:12" s="27" customFormat="1" ht="15.75" thickBot="1" x14ac:dyDescent="0.3">
      <c r="A4" s="18" t="s">
        <v>3791</v>
      </c>
      <c r="B4" s="26"/>
      <c r="C4" s="137"/>
      <c r="D4" s="137"/>
      <c r="E4" s="137"/>
      <c r="F4" s="137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38" t="str">
        <f>IF(Identificação!B5=0,"",Identificação!B5)</f>
        <v>Compras e Outros Serviços</v>
      </c>
      <c r="D5" s="139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30">
        <f>SUMIFS(H12:H39953,B12:B39953,"&gt;0",H12:H39953,"&lt;&gt;0")</f>
        <v>0</v>
      </c>
      <c r="D6" s="131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40" t="s">
        <v>3754</v>
      </c>
      <c r="B10" s="140" t="s">
        <v>3755</v>
      </c>
      <c r="C10" s="140" t="s">
        <v>3677</v>
      </c>
      <c r="D10" s="142" t="s">
        <v>3756</v>
      </c>
      <c r="E10" s="144" t="s">
        <v>171</v>
      </c>
      <c r="F10" s="145"/>
      <c r="G10" s="145"/>
      <c r="H10" s="145"/>
      <c r="I10" s="145"/>
      <c r="J10" s="145"/>
      <c r="K10" s="145"/>
    </row>
    <row r="11" spans="1:12" customFormat="1" ht="45" x14ac:dyDescent="0.25">
      <c r="A11" s="141"/>
      <c r="B11" s="141"/>
      <c r="C11" s="141"/>
      <c r="D11" s="143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MANDIBULA FIXA 10 DENTES FINO. PEÇA DEVERÁ SER TOTALMENTE USINADA SERVIÇO DE FRESA NA PARTE DE APOIO NO PORTA MANDIBULA (QUEIXO) PARA O BRITADOR DE MADIBULA MODELO 6120 FAÇO</v>
      </c>
      <c r="E12" s="116">
        <f>IF('Orçamento-base'!H12&gt;0,'Orçamento-base'!H12,"")</f>
        <v>3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MANDIBULA MÓVEL 09 DENTES FINO. PEÇA DEVERÁ SER TOTALMENTE USINADA SERVIÇO DE FRESA NA PARTE DE APOIO NA PORTA MANDIBULA(QUEIXO)  PARA O BRITADOR DE MADIBULA MODELO 6120 FAÇO</v>
      </c>
      <c r="E13" s="116">
        <f>IF('Orçamento-base'!H13&gt;0,'Orçamento-base'!H13,"")</f>
        <v>3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CUNHA LATERAL SUPERIOR DIREITA,  PARA O BRITADOR DE MADIBULA MODELO 6120 FAÇO</v>
      </c>
      <c r="E14" s="126">
        <f>IF('Orçamento-base'!H14&gt;0,'Orçamento-base'!H14,"")</f>
        <v>2</v>
      </c>
      <c r="F14" s="106" t="str">
        <f>IF('Orçamento-base'!I14&gt;0,'Orçamento-base'!I14,"")</f>
        <v>un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CUNHA LATERAL SUPERIOR ESQUERDA,  PARA O BRITADOR DE MADIBULA MODELO 6120 FAÇO</v>
      </c>
      <c r="E15" s="126">
        <f>IF('Orçamento-base'!H15&gt;0,'Orçamento-base'!H15,"")</f>
        <v>2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CUNHA LATERAL INFERIOR DIREITA,  PARA O BRITADOR DE MADIBULA MODELO 6120 FAÇO</v>
      </c>
      <c r="E16" s="126">
        <f>IF('Orçamento-base'!H16&gt;0,'Orçamento-base'!H16,"")</f>
        <v>2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CUNHA LATERAL INFERIOR ESQUERDA,  PARA O BRITADOR DE MADIBULA MODELO 6120 FAÇO</v>
      </c>
      <c r="E17" s="126">
        <f>IF('Orçamento-base'!H17&gt;0,'Orçamento-base'!H17,"")</f>
        <v>2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CANALETA PORTA MANDIBULA,  PARA O BRITADOR DE MADIBULA MODELO 6120 FAÇO</v>
      </c>
      <c r="E18" s="126">
        <f>IF('Orçamento-base'!H18&gt;0,'Orçamento-base'!H18,"")</f>
        <v>2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TELHA,  PARA O BRITADOR DE MADIBULA MODELO 6120 FAÇO</v>
      </c>
      <c r="E19" s="126">
        <f>IF('Orçamento-base'!H19&gt;0,'Orçamento-base'!H19,"")</f>
        <v>2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 xml:space="preserve">MOLA DE AÇO TIRANTE,  PARA O BRITADOR DE MADIBULA MODELO 6120 FAÇO  </v>
      </c>
      <c r="E20" s="126">
        <f>IF('Orçamento-base'!H20&gt;0,'Orçamento-base'!H20,"")</f>
        <v>2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TIRANTE,  PARA O BRITADOR DE MADIBULA MODELO 6120 FAÇO</v>
      </c>
      <c r="E21" s="126">
        <f>IF('Orçamento-base'!H21&gt;0,'Orçamento-base'!H21,"")</f>
        <v>4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ROLAMENTO 23238CW 33,  PARA O BRITADOR DE MADIBULA MODELO 6120 FAÇO</v>
      </c>
      <c r="E22" s="126">
        <f>IF('Orçamento-base'!H22&gt;0,'Orçamento-base'!H22,"")</f>
        <v>4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ROLAMENTO 22330K,  PARA O BRITADOR DE MADIBULA MODELO 6120 FAÇO</v>
      </c>
      <c r="E23" s="126">
        <f>IF('Orçamento-base'!H23&gt;0,'Orçamento-base'!H23,"")</f>
        <v>4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BUCHA CONICA H 2330,  PARA O BRITADOR DE MADIBULA MODELO 6120 FAÇO</v>
      </c>
      <c r="E24" s="126">
        <f>IF('Orçamento-base'!H24&gt;0,'Orçamento-base'!H24,"")</f>
        <v>4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MANDIBULA FIXA 26 DENTES  PEÇA DEVERÁ SER TOTALMENTE USINADA SERVIÇO DE FRESA NA PARTE DE APOIO NA PORTA MANDIBULA(QUEIXO)  PARA O REBRITADOR DE MANDIBULA 100X 28 PLANGG</v>
      </c>
      <c r="E25" s="126">
        <f>IF('Orçamento-base'!H25&gt;0,'Orçamento-base'!H25,"")</f>
        <v>4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MANDIBULA MÓVEL 25 DENTES PARA O REBRITADOR  PEÇA DEVERÁ SER TOTALMENTE USINADA SERVIÇO DE FRESA NA PARTE DE APOIO NA PORTA MANDIBULA(QUEIXO)   DE MANDIBULA 100 X 28 PLANGG</v>
      </c>
      <c r="E26" s="126">
        <f>IF('Orçamento-base'!H26&gt;0,'Orçamento-base'!H26,"")</f>
        <v>4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TELHA  PARA O REBRITADOR DE MANDIBULA 100 X 28 PLANGG</v>
      </c>
      <c r="E27" s="126">
        <f>IF('Orçamento-base'!H27&gt;0,'Orçamento-base'!H27,"")</f>
        <v>2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CUNHA LATERAL DIREITA  PARA O REBRITADOR DE MANDIBULA 100X 28 PLANGG</v>
      </c>
      <c r="E28" s="126">
        <f>IF('Orçamento-base'!H28&gt;0,'Orçamento-base'!H28,"")</f>
        <v>2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CUNHA LATERAL ESQUERDA  PARA O REBRITADOR DE MANDIBULA 100X 28 PLANGG</v>
      </c>
      <c r="E29" s="126">
        <f>IF('Orçamento-base'!H29&gt;0,'Orçamento-base'!H29,"")</f>
        <v>2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CANALETA  PARA O REBRITADOR DE MANDIBULA 100X 28 PLANGG</v>
      </c>
      <c r="E30" s="126">
        <f>IF('Orçamento-base'!H30&gt;0,'Orçamento-base'!H30,"")</f>
        <v>2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CUNHA DE APERTO DA MANDIBULA MÓVEL  PARA O REBRITADOR DE MANDIBULA 100X 28 PLANGG</v>
      </c>
      <c r="E31" s="126">
        <f>IF('Orçamento-base'!H31&gt;0,'Orçamento-base'!H31,"")</f>
        <v>2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ROLAMANENTO 22236  PARA O REBRITADOR DE MANDIBULA 100X 28 PLANGG</v>
      </c>
      <c r="E32" s="126">
        <f>IF('Orçamento-base'!H32&gt;0,'Orçamento-base'!H32,"")</f>
        <v>4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ROLAMENTO 24138 PARA O REBRITADOR DE MANDIBULA 100X 28 PLANGG</v>
      </c>
      <c r="E33" s="126">
        <f>IF('Orçamento-base'!H33&gt;0,'Orçamento-base'!H33,"")</f>
        <v>4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BUCHA H 2336</v>
      </c>
      <c r="E34" s="126">
        <f>IF('Orçamento-base'!H34&gt;0,'Orçamento-base'!H34,"")</f>
        <v>4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TIRANTE DE MOLA DE AÇO  PARA O REBRITADOR DE MANDIBULA 100X 28 PLANGG</v>
      </c>
      <c r="E35" s="126">
        <f>IF('Orçamento-base'!H35&gt;0,'Orçamento-base'!H35,"")</f>
        <v>4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MOLA DO TIRANTE PARA O REBRITADOR DE MANDIBULA 100X 28 PLANGG</v>
      </c>
      <c r="E36" s="126">
        <f>IF('Orçamento-base'!H36&gt;0,'Orçamento-base'!H36,"")</f>
        <v>4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TELA DE AÇO 3.200 X 1.500 MALHA 32 FIO 14 MM PARA A PENEIRA VIBRATÓRIA</v>
      </c>
      <c r="E37" s="126">
        <f>IF('Orçamento-base'!H37&gt;0,'Orçamento-base'!H37,"")</f>
        <v>2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TELA DE AÇO 3.200X 1.500 MALHA 19 FIO 9 MM PARA A PENEIRA VIBRATÓRIA</v>
      </c>
      <c r="E38" s="126">
        <f>IF('Orçamento-base'!H38&gt;0,'Orçamento-base'!H38,"")</f>
        <v>2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>TELA DE AÇO 3.200 X 1.500 MALHA 12 FIO 7,0 MM PARA A PENEIRA VIBRATÓRIA</v>
      </c>
      <c r="E39" s="126">
        <f>IF('Orçamento-base'!H39&gt;0,'Orçamento-base'!H39,"")</f>
        <v>2</v>
      </c>
      <c r="F39" s="106" t="str">
        <f>IF('Orçamento-base'!I39&gt;0,'Orçamento-base'!I39,"")</f>
        <v>un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>DEBRUM DE BORRACHA PARA TELA PARA A  PENEIRA  VIBRATÓRIA</v>
      </c>
      <c r="E40" s="126">
        <f>IF('Orçamento-base'!H40&gt;0,'Orçamento-base'!H40,"")</f>
        <v>10</v>
      </c>
      <c r="F40" s="106" t="str">
        <f>IF('Orçamento-base'!I40&gt;0,'Orçamento-base'!I40,"")</f>
        <v>m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10 ROLETE DE CARGA 450 X 600 X4 X 20 PARA A PENEIRA VIBRATÓRIA</v>
      </c>
      <c r="E41" s="126">
        <f>IF('Orçamento-base'!H41&gt;0,'Orçamento-base'!H41,"")</f>
        <v>4</v>
      </c>
      <c r="F41" s="106" t="str">
        <f>IF('Orçamento-base'!I41&gt;0,'Orçamento-base'!I41,"")</f>
        <v>un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>BALDE GRAXA PARA ROLAMENTO SKF 65 20 KG</v>
      </c>
      <c r="E42" s="126">
        <f>IF('Orçamento-base'!H42&gt;0,'Orçamento-base'!H42,"")</f>
        <v>2</v>
      </c>
      <c r="F42" s="106" t="str">
        <f>IF('Orçamento-base'!I42&gt;0,'Orçamento-base'!I42,"")</f>
        <v>un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>CHAPA LISA 1200 X 3000 X 6.0 MM</v>
      </c>
      <c r="E43" s="126">
        <f>IF('Orçamento-base'!H43&gt;0,'Orçamento-base'!H43,"")</f>
        <v>20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>SERVIÇOS DE SOLDA</v>
      </c>
      <c r="E44" s="126">
        <f>IF('Orçamento-base'!H44&gt;0,'Orçamento-base'!H44,"")</f>
        <v>100</v>
      </c>
      <c r="F44" s="106" t="str">
        <f>IF('Orçamento-base'!I44&gt;0,'Orçamento-base'!I44,"")</f>
        <v>h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34</v>
      </c>
      <c r="C45" s="111">
        <f>IF('Orçamento-base'!C45&gt;0,'Orçamento-base'!C45,"")</f>
        <v>34</v>
      </c>
      <c r="D45" s="106" t="str">
        <f>IF('Orçamento-base'!G45&gt;0,'Orçamento-base'!G45,"")</f>
        <v>SERVIÇO DE TORNO- RETIFICA MANDRILHADORA</v>
      </c>
      <c r="E45" s="126">
        <f>IF('Orçamento-base'!H45&gt;0,'Orçamento-base'!H45,"")</f>
        <v>100</v>
      </c>
      <c r="F45" s="106" t="str">
        <f>IF('Orçamento-base'!I45&gt;0,'Orçamento-base'!I45,"")</f>
        <v>h</v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35</v>
      </c>
      <c r="C46" s="111">
        <f>IF('Orçamento-base'!C46&gt;0,'Orçamento-base'!C46,"")</f>
        <v>35</v>
      </c>
      <c r="D46" s="106" t="str">
        <f>IF('Orçamento-base'!G46&gt;0,'Orçamento-base'!G46,"")</f>
        <v xml:space="preserve">SERVIÇO DE MNONTAGEM E DESMONTAGEM </v>
      </c>
      <c r="E46" s="126">
        <f>IF('Orçamento-base'!H46&gt;0,'Orçamento-base'!H46,"")</f>
        <v>300</v>
      </c>
      <c r="F46" s="106" t="str">
        <f>IF('Orçamento-base'!I46&gt;0,'Orçamento-base'!I46,"")</f>
        <v>h</v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26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26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26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26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26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26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26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26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26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26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26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26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26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26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26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26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26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26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26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26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26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26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26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26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26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26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26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26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26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26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26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 t="str">
        <f>'Orçamento-base'!B78</f>
        <v/>
      </c>
      <c r="C78" s="111" t="str">
        <f>IF('Orçamento-base'!C78&gt;0,'Orçamento-base'!C78,"")</f>
        <v/>
      </c>
      <c r="D78" s="106" t="str">
        <f>IF('Orçamento-base'!G78&gt;0,'Orçamento-base'!G78,"")</f>
        <v/>
      </c>
      <c r="E78" s="126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:H95" si="1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 t="str">
        <f>'Orçamento-base'!B79</f>
        <v/>
      </c>
      <c r="C79" s="111" t="str">
        <f>IF('Orçamento-base'!C79&gt;0,'Orçamento-base'!C79,"")</f>
        <v/>
      </c>
      <c r="D79" s="106" t="str">
        <f>IF('Orçamento-base'!G79&gt;0,'Orçamento-base'!G79,"")</f>
        <v/>
      </c>
      <c r="E79" s="126" t="str">
        <f>IF('Orçamento-base'!H79&gt;0,'Orçamento-base'!H79,"")</f>
        <v/>
      </c>
      <c r="F79" s="106" t="str">
        <f>IF('Orçamento-base'!I79&gt;0,'Orçamento-base'!I79,"")</f>
        <v/>
      </c>
      <c r="G79" s="114"/>
      <c r="H79" s="106" t="str">
        <f t="shared" si="1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 t="str">
        <f>'Orçamento-base'!B80</f>
        <v/>
      </c>
      <c r="C80" s="111" t="str">
        <f>IF('Orçamento-base'!C80&gt;0,'Orçamento-base'!C80,"")</f>
        <v/>
      </c>
      <c r="D80" s="106" t="str">
        <f>IF('Orçamento-base'!G80&gt;0,'Orçamento-base'!G80,"")</f>
        <v/>
      </c>
      <c r="E80" s="126" t="str">
        <f>IF('Orçamento-base'!H80&gt;0,'Orçamento-base'!H80,"")</f>
        <v/>
      </c>
      <c r="F80" s="106" t="str">
        <f>IF('Orçamento-base'!I80&gt;0,'Orçamento-base'!I80,"")</f>
        <v/>
      </c>
      <c r="G80" s="114"/>
      <c r="H80" s="106" t="str">
        <f t="shared" si="1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 t="str">
        <f>'Orçamento-base'!B81</f>
        <v/>
      </c>
      <c r="C81" s="111" t="str">
        <f>IF('Orçamento-base'!C81&gt;0,'Orçamento-base'!C81,"")</f>
        <v/>
      </c>
      <c r="D81" s="106" t="str">
        <f>IF('Orçamento-base'!G81&gt;0,'Orçamento-base'!G81,"")</f>
        <v/>
      </c>
      <c r="E81" s="126" t="str">
        <f>IF('Orçamento-base'!H81&gt;0,'Orçamento-base'!H81,"")</f>
        <v/>
      </c>
      <c r="F81" s="106" t="str">
        <f>IF('Orçamento-base'!I81&gt;0,'Orçamento-base'!I81,"")</f>
        <v/>
      </c>
      <c r="G81" s="114"/>
      <c r="H81" s="106" t="str">
        <f t="shared" si="1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 t="str">
        <f>'Orçamento-base'!B82</f>
        <v/>
      </c>
      <c r="C82" s="111" t="str">
        <f>IF('Orçamento-base'!C82&gt;0,'Orçamento-base'!C82,"")</f>
        <v/>
      </c>
      <c r="D82" s="106" t="str">
        <f>IF('Orçamento-base'!G82&gt;0,'Orçamento-base'!G82,"")</f>
        <v/>
      </c>
      <c r="E82" s="126" t="str">
        <f>IF('Orçamento-base'!H82&gt;0,'Orçamento-base'!H82,"")</f>
        <v/>
      </c>
      <c r="F82" s="106" t="str">
        <f>IF('Orçamento-base'!I82&gt;0,'Orçamento-base'!I82,"")</f>
        <v/>
      </c>
      <c r="G82" s="114"/>
      <c r="H82" s="106" t="str">
        <f t="shared" si="1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 t="str">
        <f>'Orçamento-base'!B83</f>
        <v/>
      </c>
      <c r="C83" s="111" t="str">
        <f>IF('Orçamento-base'!C83&gt;0,'Orçamento-base'!C83,"")</f>
        <v/>
      </c>
      <c r="D83" s="106" t="str">
        <f>IF('Orçamento-base'!G83&gt;0,'Orçamento-base'!G83,"")</f>
        <v/>
      </c>
      <c r="E83" s="126" t="str">
        <f>IF('Orçamento-base'!H83&gt;0,'Orçamento-base'!H83,"")</f>
        <v/>
      </c>
      <c r="F83" s="106" t="str">
        <f>IF('Orçamento-base'!I83&gt;0,'Orçamento-base'!I83,"")</f>
        <v/>
      </c>
      <c r="G83" s="114"/>
      <c r="H83" s="106" t="str">
        <f t="shared" si="1"/>
        <v/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 t="str">
        <f>'Orçamento-base'!B84</f>
        <v/>
      </c>
      <c r="C84" s="111" t="str">
        <f>IF('Orçamento-base'!C84&gt;0,'Orçamento-base'!C84,"")</f>
        <v/>
      </c>
      <c r="D84" s="106" t="str">
        <f>IF('Orçamento-base'!G84&gt;0,'Orçamento-base'!G84,"")</f>
        <v/>
      </c>
      <c r="E84" s="126" t="str">
        <f>IF('Orçamento-base'!H84&gt;0,'Orçamento-base'!H84,"")</f>
        <v/>
      </c>
      <c r="F84" s="106" t="str">
        <f>IF('Orçamento-base'!I84&gt;0,'Orçamento-base'!I84,"")</f>
        <v/>
      </c>
      <c r="G84" s="114"/>
      <c r="H84" s="106" t="str">
        <f t="shared" si="1"/>
        <v/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 t="str">
        <f>'Orçamento-base'!B85</f>
        <v/>
      </c>
      <c r="C85" s="111" t="str">
        <f>IF('Orçamento-base'!C85&gt;0,'Orçamento-base'!C85,"")</f>
        <v/>
      </c>
      <c r="D85" s="106" t="str">
        <f>IF('Orçamento-base'!G85&gt;0,'Orçamento-base'!G85,"")</f>
        <v/>
      </c>
      <c r="E85" s="126" t="str">
        <f>IF('Orçamento-base'!H85&gt;0,'Orçamento-base'!H85,"")</f>
        <v/>
      </c>
      <c r="F85" s="106" t="str">
        <f>IF('Orçamento-base'!I85&gt;0,'Orçamento-base'!I85,"")</f>
        <v/>
      </c>
      <c r="G85" s="114"/>
      <c r="H85" s="106" t="str">
        <f t="shared" si="1"/>
        <v/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 t="str">
        <f>'Orçamento-base'!B86</f>
        <v/>
      </c>
      <c r="C86" s="111" t="str">
        <f>IF('Orçamento-base'!C86&gt;0,'Orçamento-base'!C86,"")</f>
        <v/>
      </c>
      <c r="D86" s="106" t="str">
        <f>IF('Orçamento-base'!G86&gt;0,'Orçamento-base'!G86,"")</f>
        <v/>
      </c>
      <c r="E86" s="126" t="str">
        <f>IF('Orçamento-base'!H86&gt;0,'Orçamento-base'!H86,"")</f>
        <v/>
      </c>
      <c r="F86" s="106" t="str">
        <f>IF('Orçamento-base'!I86&gt;0,'Orçamento-base'!I86,"")</f>
        <v/>
      </c>
      <c r="G86" s="114"/>
      <c r="H86" s="106" t="str">
        <f t="shared" si="1"/>
        <v/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 t="str">
        <f>'Orçamento-base'!B87</f>
        <v/>
      </c>
      <c r="C87" s="111" t="str">
        <f>IF('Orçamento-base'!C87&gt;0,'Orçamento-base'!C87,"")</f>
        <v/>
      </c>
      <c r="D87" s="106" t="str">
        <f>IF('Orçamento-base'!G87&gt;0,'Orçamento-base'!G87,"")</f>
        <v/>
      </c>
      <c r="E87" s="126" t="str">
        <f>IF('Orçamento-base'!H87&gt;0,'Orçamento-base'!H87,"")</f>
        <v/>
      </c>
      <c r="F87" s="106" t="str">
        <f>IF('Orçamento-base'!I87&gt;0,'Orçamento-base'!I87,"")</f>
        <v/>
      </c>
      <c r="G87" s="114"/>
      <c r="H87" s="106" t="str">
        <f t="shared" si="1"/>
        <v/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 t="str">
        <f>'Orçamento-base'!B88</f>
        <v/>
      </c>
      <c r="C88" s="111" t="str">
        <f>IF('Orçamento-base'!C88&gt;0,'Orçamento-base'!C88,"")</f>
        <v/>
      </c>
      <c r="D88" s="106" t="str">
        <f>IF('Orçamento-base'!G88&gt;0,'Orçamento-base'!G88,"")</f>
        <v/>
      </c>
      <c r="E88" s="126" t="str">
        <f>IF('Orçamento-base'!H88&gt;0,'Orçamento-base'!H88,"")</f>
        <v/>
      </c>
      <c r="F88" s="106" t="str">
        <f>IF('Orçamento-base'!I88&gt;0,'Orçamento-base'!I88,"")</f>
        <v/>
      </c>
      <c r="G88" s="114"/>
      <c r="H88" s="106" t="str">
        <f t="shared" si="1"/>
        <v/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 t="str">
        <f>'Orçamento-base'!B89</f>
        <v/>
      </c>
      <c r="C89" s="111" t="str">
        <f>IF('Orçamento-base'!C89&gt;0,'Orçamento-base'!C89,"")</f>
        <v/>
      </c>
      <c r="D89" s="106" t="str">
        <f>IF('Orçamento-base'!G89&gt;0,'Orçamento-base'!G89,"")</f>
        <v/>
      </c>
      <c r="E89" s="126" t="str">
        <f>IF('Orçamento-base'!H89&gt;0,'Orçamento-base'!H89,"")</f>
        <v/>
      </c>
      <c r="F89" s="106" t="str">
        <f>IF('Orçamento-base'!I89&gt;0,'Orçamento-base'!I89,"")</f>
        <v/>
      </c>
      <c r="G89" s="114"/>
      <c r="H89" s="106" t="str">
        <f t="shared" si="1"/>
        <v/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 t="str">
        <f>'Orçamento-base'!B90</f>
        <v/>
      </c>
      <c r="C90" s="111" t="str">
        <f>IF('Orçamento-base'!C90&gt;0,'Orçamento-base'!C90,"")</f>
        <v/>
      </c>
      <c r="D90" s="106" t="str">
        <f>IF('Orçamento-base'!G90&gt;0,'Orçamento-base'!G90,"")</f>
        <v/>
      </c>
      <c r="E90" s="126" t="str">
        <f>IF('Orçamento-base'!H90&gt;0,'Orçamento-base'!H90,"")</f>
        <v/>
      </c>
      <c r="F90" s="106" t="str">
        <f>IF('Orçamento-base'!I90&gt;0,'Orçamento-base'!I90,"")</f>
        <v/>
      </c>
      <c r="G90" s="114"/>
      <c r="H90" s="106" t="str">
        <f t="shared" si="1"/>
        <v/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 t="str">
        <f>'Orçamento-base'!B91</f>
        <v/>
      </c>
      <c r="C91" s="111" t="str">
        <f>IF('Orçamento-base'!C91&gt;0,'Orçamento-base'!C91,"")</f>
        <v/>
      </c>
      <c r="D91" s="106" t="str">
        <f>IF('Orçamento-base'!G91&gt;0,'Orçamento-base'!G91,"")</f>
        <v/>
      </c>
      <c r="E91" s="126" t="str">
        <f>IF('Orçamento-base'!H91&gt;0,'Orçamento-base'!H91,"")</f>
        <v/>
      </c>
      <c r="F91" s="106" t="str">
        <f>IF('Orçamento-base'!I91&gt;0,'Orçamento-base'!I91,"")</f>
        <v/>
      </c>
      <c r="G91" s="114"/>
      <c r="H91" s="106" t="str">
        <f t="shared" si="1"/>
        <v/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 t="str">
        <f>'Orçamento-base'!B92</f>
        <v/>
      </c>
      <c r="C92" s="111" t="str">
        <f>IF('Orçamento-base'!C92&gt;0,'Orçamento-base'!C92,"")</f>
        <v/>
      </c>
      <c r="D92" s="106" t="str">
        <f>IF('Orçamento-base'!G92&gt;0,'Orçamento-base'!G92,"")</f>
        <v/>
      </c>
      <c r="E92" s="126" t="str">
        <f>IF('Orçamento-base'!H92&gt;0,'Orçamento-base'!H92,"")</f>
        <v/>
      </c>
      <c r="F92" s="106" t="str">
        <f>IF('Orçamento-base'!I92&gt;0,'Orçamento-base'!I92,"")</f>
        <v/>
      </c>
      <c r="G92" s="114"/>
      <c r="H92" s="106" t="str">
        <f t="shared" si="1"/>
        <v/>
      </c>
      <c r="I92" s="98"/>
      <c r="J92" s="98"/>
      <c r="K92" s="46"/>
    </row>
    <row r="93" spans="1:11" x14ac:dyDescent="0.25">
      <c r="A93" s="111" t="str">
        <f>IF('Orçamento-base'!A93&gt;0,'Orçamento-base'!A93,"")</f>
        <v/>
      </c>
      <c r="B93" s="111" t="str">
        <f>'Orçamento-base'!B93</f>
        <v/>
      </c>
      <c r="C93" s="111" t="str">
        <f>IF('Orçamento-base'!C93&gt;0,'Orçamento-base'!C93,"")</f>
        <v/>
      </c>
      <c r="D93" s="106" t="str">
        <f>IF('Orçamento-base'!G93&gt;0,'Orçamento-base'!G93,"")</f>
        <v/>
      </c>
      <c r="E93" s="126" t="str">
        <f>IF('Orçamento-base'!H93&gt;0,'Orçamento-base'!H93,"")</f>
        <v/>
      </c>
      <c r="F93" s="106" t="str">
        <f>IF('Orçamento-base'!I93&gt;0,'Orçamento-base'!I93,"")</f>
        <v/>
      </c>
      <c r="G93" s="114"/>
      <c r="H93" s="106" t="str">
        <f t="shared" si="1"/>
        <v/>
      </c>
      <c r="I93" s="98"/>
      <c r="J93" s="98"/>
      <c r="K93" s="46"/>
    </row>
    <row r="94" spans="1:11" x14ac:dyDescent="0.25">
      <c r="A94" s="111" t="str">
        <f>IF('Orçamento-base'!A94&gt;0,'Orçamento-base'!A94,"")</f>
        <v/>
      </c>
      <c r="B94" s="111" t="str">
        <f>'Orçamento-base'!B94</f>
        <v/>
      </c>
      <c r="C94" s="111" t="str">
        <f>IF('Orçamento-base'!C94&gt;0,'Orçamento-base'!C94,"")</f>
        <v/>
      </c>
      <c r="D94" s="106" t="str">
        <f>IF('Orçamento-base'!G94&gt;0,'Orçamento-base'!G94,"")</f>
        <v/>
      </c>
      <c r="E94" s="126" t="str">
        <f>IF('Orçamento-base'!H94&gt;0,'Orçamento-base'!H94,"")</f>
        <v/>
      </c>
      <c r="F94" s="106" t="str">
        <f>IF('Orçamento-base'!I94&gt;0,'Orçamento-base'!I94,"")</f>
        <v/>
      </c>
      <c r="G94" s="114"/>
      <c r="H94" s="106" t="str">
        <f t="shared" si="1"/>
        <v/>
      </c>
      <c r="I94" s="98"/>
      <c r="J94" s="98"/>
      <c r="K94" s="46"/>
    </row>
    <row r="95" spans="1:11" x14ac:dyDescent="0.25">
      <c r="A95" s="111" t="str">
        <f>IF('Orçamento-base'!A95&gt;0,'Orçamento-base'!A95,"")</f>
        <v/>
      </c>
      <c r="B95" s="111" t="str">
        <f>'Orçamento-base'!B95</f>
        <v/>
      </c>
      <c r="C95" s="111" t="str">
        <f>IF('Orçamento-base'!C95&gt;0,'Orçamento-base'!C95,"")</f>
        <v/>
      </c>
      <c r="D95" s="106" t="str">
        <f>IF('Orçamento-base'!G95&gt;0,'Orçamento-base'!G95,"")</f>
        <v/>
      </c>
      <c r="E95" s="126" t="str">
        <f>IF('Orçamento-base'!H95&gt;0,'Orçamento-base'!H95,"")</f>
        <v/>
      </c>
      <c r="F95" s="106" t="str">
        <f>IF('Orçamento-base'!I95&gt;0,'Orçamento-base'!I95,"")</f>
        <v/>
      </c>
      <c r="G95" s="114"/>
      <c r="H95" s="106" t="str">
        <f t="shared" si="1"/>
        <v/>
      </c>
      <c r="I95" s="98"/>
      <c r="J95" s="98"/>
      <c r="K95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Compras e Outros Serviços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>
        <f t="shared" ref="E3:E66" si="0">IF(A3=$F$2,B3,"")</f>
        <v>2</v>
      </c>
      <c r="G3">
        <f t="shared" ref="G3:G66" si="1">IFERROR(SMALL($E$2:$E$250,D3),"")</f>
        <v>3</v>
      </c>
      <c r="H3" t="str">
        <f>IFERROR(VLOOKUP(G3,base!$C$2:$D$133,2,FALSE),"")</f>
        <v>servicos técnicos: projetos/auditorias/ consultorias/assessorias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>
        <f t="shared" si="0"/>
        <v>3</v>
      </c>
      <c r="G4">
        <f t="shared" si="1"/>
        <v>31</v>
      </c>
      <c r="H4" t="str">
        <f>IFERROR(VLOOKUP(G4,base!$C$2:$D$133,2,FALSE),"")</f>
        <v>servicos: terceirizacao de mao-de-obra especializada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34</v>
      </c>
      <c r="H5" t="str">
        <f>IFERROR(VLOOKUP(G5,base!$C$2:$D$133,2,FALSE),"")</f>
        <v>materiais/ suprimentos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35</v>
      </c>
      <c r="H6" t="str">
        <f>IFERROR(VLOOKUP(G6,base!$C$2:$D$133,2,FALSE),"")</f>
        <v>equipamentos p/informatica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37</v>
      </c>
      <c r="H7" t="str">
        <f>IFERROR(VLOOKUP(G7,base!$C$2:$D$133,2,FALSE),"")</f>
        <v>servicos: terceirizacao de mao-de-obra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42</v>
      </c>
      <c r="H8" t="str">
        <f>IFERROR(VLOOKUP(G8,base!$C$2:$D$133,2,FALSE),"")</f>
        <v>servicos: transporte de cargas e passageiros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45</v>
      </c>
      <c r="H9" t="str">
        <f>IFERROR(VLOOKUP(G9,base!$C$2:$D$133,2,FALSE),"")</f>
        <v>servicos: graficos/similares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47</v>
      </c>
      <c r="H10" t="str">
        <f>IFERROR(VLOOKUP(G10,base!$C$2:$D$133,2,FALSE),"")</f>
        <v>servicos: som, imagem e programacao visual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52</v>
      </c>
      <c r="H11" t="str">
        <f>IFERROR(VLOOKUP(G11,base!$C$2:$D$133,2,FALSE),"")</f>
        <v>servicos: manutencao de veiculos, equipamentos e aeronaves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57</v>
      </c>
      <c r="H12" t="str">
        <f>IFERROR(VLOOKUP(G12,base!$C$2:$D$133,2,FALSE),"")</f>
        <v>servicos: manut/equip/escrit/eletrodomesticos/refrigeracao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59</v>
      </c>
      <c r="H13" t="str">
        <f>IFERROR(VLOOKUP(G13,base!$C$2:$D$133,2,FALSE),"")</f>
        <v>servicos: serralheria/marcen./carpin./metalurgica/fundicao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62</v>
      </c>
      <c r="H14" t="str">
        <f>IFERROR(VLOOKUP(G14,base!$C$2:$D$133,2,FALSE),"")</f>
        <v>servicos: locacao de veiculos, equipamentos e aeronaves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64</v>
      </c>
      <c r="H15" t="str">
        <f>IFERROR(VLOOKUP(G15,base!$C$2:$D$133,2,FALSE),"")</f>
        <v>aquisição de imoveis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70</v>
      </c>
      <c r="H16" t="str">
        <f>IFERROR(VLOOKUP(G16,base!$C$2:$D$133,2,FALSE),"")</f>
        <v>maquinas p/autenticar/registrar/franquear e similares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72</v>
      </c>
      <c r="H17" t="str">
        <f>IFERROR(VLOOKUP(G17,base!$C$2:$D$133,2,FALSE),"")</f>
        <v>servicos: vigilancia/seguranca/transporte de valores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77</v>
      </c>
      <c r="H18" t="str">
        <f>IFERROR(VLOOKUP(G18,base!$C$2:$D$133,2,FALSE),"")</f>
        <v>servicos: alimentacao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>
        <f t="shared" si="0"/>
        <v>31</v>
      </c>
      <c r="G19">
        <f t="shared" si="1"/>
        <v>82</v>
      </c>
      <c r="H19" t="str">
        <f>IFERROR(VLOOKUP(G19,base!$C$2:$D$133,2,FALSE),"")</f>
        <v>servicos: hotelaria/agencias de viagem e turismo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97</v>
      </c>
      <c r="H20" t="str">
        <f>IFERROR(VLOOKUP(G20,base!$C$2:$D$133,2,FALSE),"")</f>
        <v>servicos: bilheteria / estacionamento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>
        <f t="shared" si="1"/>
        <v>105</v>
      </c>
      <c r="H21" t="str">
        <f>IFERROR(VLOOKUP(G21,base!$C$2:$D$133,2,FALSE),"")</f>
        <v>livros/publicacoes/revistas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>
        <f t="shared" si="1"/>
        <v>107</v>
      </c>
      <c r="H22" t="str">
        <f>IFERROR(VLOOKUP(G22,base!$C$2:$D$133,2,FALSE),"")</f>
        <v>servicos: seguros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>
        <f t="shared" si="0"/>
        <v>34</v>
      </c>
      <c r="G23">
        <f t="shared" si="1"/>
        <v>112</v>
      </c>
      <c r="H23" t="str">
        <f>IFERROR(VLOOKUP(G23,base!$C$2:$D$133,2,FALSE),"")</f>
        <v>servicos: contratacao parceria/invest./arrend/merchandising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>
        <f t="shared" si="1"/>
        <v>113</v>
      </c>
      <c r="H24" t="str">
        <f>IFERROR(VLOOKUP(G24,base!$C$2:$D$133,2,FALSE),"")</f>
        <v>servicos: contratacao instituicao de ensino superior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>
        <f t="shared" si="0"/>
        <v>35</v>
      </c>
      <c r="G25">
        <f t="shared" si="1"/>
        <v>117</v>
      </c>
      <c r="H25" t="str">
        <f>IFERROR(VLOOKUP(G25,base!$C$2:$D$133,2,FALSE),"")</f>
        <v>servicos: informatica-software/hardware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>
        <f t="shared" si="0"/>
        <v>37</v>
      </c>
      <c r="G26">
        <f t="shared" si="1"/>
        <v>120</v>
      </c>
      <c r="H26" t="str">
        <f>IFERROR(VLOOKUP(G26,base!$C$2:$D$133,2,FALSE),"")</f>
        <v>papel/papelao/cartao/cartolina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122</v>
      </c>
      <c r="H27" t="str">
        <f>IFERROR(VLOOKUP(G27,base!$C$2:$D$133,2,FALSE),"")</f>
        <v>servicos: fornecimento de vales/tickets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>
        <f t="shared" si="0"/>
        <v>42</v>
      </c>
      <c r="G28">
        <f t="shared" si="1"/>
        <v>127</v>
      </c>
      <c r="H28" t="str">
        <f>IFERROR(VLOOKUP(G28,base!$C$2:$D$133,2,FALSE),"")</f>
        <v>servicos: analises clinicas/laborat. e exames medicos/odont.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140</v>
      </c>
      <c r="H29" t="str">
        <f>IFERROR(VLOOKUP(G29,base!$C$2:$D$133,2,FALSE),"")</f>
        <v>equipamentos/materiais p/recreacao/deficientes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>
        <f t="shared" si="0"/>
        <v>45</v>
      </c>
      <c r="G30">
        <f t="shared" si="1"/>
        <v>150</v>
      </c>
      <c r="H30" t="str">
        <f>IFERROR(VLOOKUP(G30,base!$C$2:$D$133,2,FALSE),"")</f>
        <v>instrumentos musicais/componentes/acessorios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160</v>
      </c>
      <c r="H31" t="str">
        <f>IFERROR(VLOOKUP(G31,base!$C$2:$D$133,2,FALSE),"")</f>
        <v>equipamentos/materiais esportivos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>
        <f t="shared" si="0"/>
        <v>47</v>
      </c>
      <c r="G32">
        <f t="shared" si="1"/>
        <v>185</v>
      </c>
      <c r="H32" t="str">
        <f>IFERROR(VLOOKUP(G32,base!$C$2:$D$133,2,FALSE),"")</f>
        <v>embalagens em geral/cordas/barbantes/fitas (exceto p/med.)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205</v>
      </c>
      <c r="H33" t="str">
        <f>IFERROR(VLOOKUP(G33,base!$C$2:$D$133,2,FALSE),"")</f>
        <v>bandeiras/flamulas/acessorios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>
        <f t="shared" si="0"/>
        <v>52</v>
      </c>
      <c r="G34">
        <f t="shared" si="1"/>
        <v>215</v>
      </c>
      <c r="H34" t="str">
        <f>IFERROR(VLOOKUP(G34,base!$C$2:$D$133,2,FALSE),"")</f>
        <v>servicos: insignias/brasoes/escudos/medalhas/trofeus/brindes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245</v>
      </c>
      <c r="H35" t="str">
        <f>IFERROR(VLOOKUP(G35,base!$C$2:$D$133,2,FALSE),"")</f>
        <v>vestuarios/uniformes (exceto vestuario de seguranca)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>
        <f t="shared" si="0"/>
        <v>57</v>
      </c>
      <c r="G36">
        <f t="shared" si="1"/>
        <v>250</v>
      </c>
      <c r="H36" t="str">
        <f>IFERROR(VLOOKUP(G36,base!$C$2:$D$133,2,FALSE),"")</f>
        <v>calcados/bolsas/malas/mochila (exceto de seguranca)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255</v>
      </c>
      <c r="H37" t="str">
        <f>IFERROR(VLOOKUP(G37,base!$C$2:$D$133,2,FALSE),"")</f>
        <v>materiais de armarinho/aviamentos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>
        <f t="shared" si="0"/>
        <v>59</v>
      </c>
      <c r="G38">
        <f t="shared" si="1"/>
        <v>260</v>
      </c>
      <c r="H38" t="str">
        <f>IFERROR(VLOOKUP(G38,base!$C$2:$D$133,2,FALSE),"")</f>
        <v>materiais p/cama/mesa/banho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270</v>
      </c>
      <c r="H39" t="str">
        <f>IFERROR(VLOOKUP(G39,base!$C$2:$D$133,2,FALSE),"")</f>
        <v>equipamentos/materiais p/microfilmagem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>
        <f t="shared" si="0"/>
        <v>62</v>
      </c>
      <c r="G40">
        <f t="shared" si="1"/>
        <v>285</v>
      </c>
      <c r="H40" t="str">
        <f>IFERROR(VLOOKUP(G40,base!$C$2:$D$133,2,FALSE),"")</f>
        <v>eletrodomesticos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290</v>
      </c>
      <c r="H41" t="str">
        <f>IFERROR(VLOOKUP(G41,base!$C$2:$D$133,2,FALSE),"")</f>
        <v>equipamentos/componentes/acessorios p/climatizacao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295</v>
      </c>
      <c r="H42" t="str">
        <f>IFERROR(VLOOKUP(G42,base!$C$2:$D$133,2,FALSE),"")</f>
        <v>equipamentos/materiais/acessorios p/projecao/video/foto/som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>
        <f t="shared" si="1"/>
        <v>320</v>
      </c>
      <c r="H43" t="str">
        <f>IFERROR(VLOOKUP(G43,base!$C$2:$D$133,2,FALSE),"")</f>
        <v>moveis/estofados/componentes em geral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>
        <f t="shared" si="0"/>
        <v>64</v>
      </c>
      <c r="G44">
        <f t="shared" si="1"/>
        <v>345</v>
      </c>
      <c r="H44" t="str">
        <f>IFERROR(VLOOKUP(G44,base!$C$2:$D$133,2,FALSE),"")</f>
        <v>colchoes/colchonetes/travesseiros/almofadas/revestimentos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>
        <f t="shared" si="1"/>
        <v>350</v>
      </c>
      <c r="H45" t="str">
        <f>IFERROR(VLOOKUP(G45,base!$C$2:$D$133,2,FALSE),"")</f>
        <v>equipamentos/materiais/acessorios p/uso comercial/industrial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>
        <f t="shared" si="0"/>
        <v>70</v>
      </c>
      <c r="G46">
        <f t="shared" si="1"/>
        <v>360</v>
      </c>
      <c r="H46" t="str">
        <f>IFERROR(VLOOKUP(G46,base!$C$2:$D$133,2,FALSE),"")</f>
        <v>utensilios e materiais descartaveis p/copa/cozinha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>
        <f t="shared" si="0"/>
        <v>72</v>
      </c>
      <c r="G47">
        <f t="shared" si="1"/>
        <v>380</v>
      </c>
      <c r="H47" t="str">
        <f>IFERROR(VLOOKUP(G47,base!$C$2:$D$133,2,FALSE),"")</f>
        <v>equipamentos/materiais p/limpeza/higiene (uso geral)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390</v>
      </c>
      <c r="H48" t="str">
        <f>IFERROR(VLOOKUP(G48,base!$C$2:$D$133,2,FALSE),"")</f>
        <v>equipamentos/acessorios p/acampamento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>
        <f t="shared" si="0"/>
        <v>77</v>
      </c>
      <c r="G49">
        <f t="shared" si="1"/>
        <v>395</v>
      </c>
      <c r="H49" t="str">
        <f>IFERROR(VLOOKUP(G49,base!$C$2:$D$133,2,FALSE),"")</f>
        <v>equipamentos/componentes/acessorios p/radiotelecomunicacao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397</v>
      </c>
      <c r="H50" t="str">
        <f>IFERROR(VLOOKUP(G50,base!$C$2:$D$133,2,FALSE),"")</f>
        <v>equipamentos/componentes/acessorios p/radiodifusao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>
        <f t="shared" si="0"/>
        <v>82</v>
      </c>
      <c r="G51">
        <f t="shared" si="1"/>
        <v>400</v>
      </c>
      <c r="H51" t="str">
        <f>IFERROR(VLOOKUP(G51,base!$C$2:$D$133,2,FALSE),"")</f>
        <v>equipamentos/componentes/acessorios p/telefonia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405</v>
      </c>
      <c r="H52" t="str">
        <f>IFERROR(VLOOKUP(G52,base!$C$2:$D$133,2,FALSE),"")</f>
        <v>equipamentos/componentes/acessorios p/medicao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>
        <f t="shared" si="0"/>
        <v>97</v>
      </c>
      <c r="G53">
        <f t="shared" si="1"/>
        <v>410</v>
      </c>
      <c r="H53" t="str">
        <f>IFERROR(VLOOKUP(G53,base!$C$2:$D$133,2,FALSE),"")</f>
        <v>equipamentos p/geracao/distribuicao de energia eletrica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420</v>
      </c>
      <c r="H54" t="str">
        <f>IFERROR(VLOOKUP(G54,base!$C$2:$D$133,2,FALSE),"")</f>
        <v>componentes p/equipamentos eletricos/eletronicos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>
        <f t="shared" si="1"/>
        <v>428</v>
      </c>
      <c r="H55" t="str">
        <f>IFERROR(VLOOKUP(G55,base!$C$2:$D$133,2,FALSE),"")</f>
        <v>equipamentos p/controle de pessoal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>
        <f t="shared" si="0"/>
        <v>105</v>
      </c>
      <c r="G56">
        <f t="shared" si="1"/>
        <v>435</v>
      </c>
      <c r="H56" t="str">
        <f>IFERROR(VLOOKUP(G56,base!$C$2:$D$133,2,FALSE),"")</f>
        <v>equipamentos/componentes/acessorios p/solda (em geral)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>
        <f t="shared" si="0"/>
        <v>107</v>
      </c>
      <c r="G57">
        <f t="shared" si="1"/>
        <v>440</v>
      </c>
      <c r="H57" t="str">
        <f>IFERROR(VLOOKUP(G57,base!$C$2:$D$133,2,FALSE),"")</f>
        <v>feramentas manuais (uso geral)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445</v>
      </c>
      <c r="H58" t="str">
        <f>IFERROR(VLOOKUP(G58,base!$C$2:$D$133,2,FALSE),"")</f>
        <v>equipamentos eletricos p/oficinas (uso geral)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>
        <f t="shared" si="0"/>
        <v>112</v>
      </c>
      <c r="G59">
        <f t="shared" si="1"/>
        <v>450</v>
      </c>
      <c r="H59" t="str">
        <f>IFERROR(VLOOKUP(G59,base!$C$2:$D$133,2,FALSE),"")</f>
        <v>ferragens/abrasivos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452</v>
      </c>
      <c r="H60" t="str">
        <f>IFERROR(VLOOKUP(G60,base!$C$2:$D$133,2,FALSE),"")</f>
        <v>arames/telas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>
        <f t="shared" si="0"/>
        <v>113</v>
      </c>
      <c r="G61">
        <f t="shared" si="1"/>
        <v>460</v>
      </c>
      <c r="H61" t="str">
        <f>IFERROR(VLOOKUP(G61,base!$C$2:$D$133,2,FALSE),"")</f>
        <v>madeiras em geral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461</v>
      </c>
      <c r="H62" t="str">
        <f>IFERROR(VLOOKUP(G62,base!$C$2:$D$133,2,FALSE),"")</f>
        <v>materia-prima plastica/sintetica/borracha/derivados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>
        <f t="shared" si="0"/>
        <v>117</v>
      </c>
      <c r="G63">
        <f t="shared" si="1"/>
        <v>463</v>
      </c>
      <c r="H63" t="str">
        <f>IFERROR(VLOOKUP(G63,base!$C$2:$D$133,2,FALSE),"")</f>
        <v>materia-prima p/metalurgia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465</v>
      </c>
      <c r="H64" t="str">
        <f>IFERROR(VLOOKUP(G64,base!$C$2:$D$133,2,FALSE),"")</f>
        <v>equipamentos/materiais p/construcao civil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>
        <f t="shared" si="1"/>
        <v>475</v>
      </c>
      <c r="H65" t="str">
        <f>IFERROR(VLOOKUP(G65,base!$C$2:$D$133,2,FALSE),"")</f>
        <v>equipamentos/materiais p/instalacoes eletricas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>
        <f t="shared" si="0"/>
        <v>120</v>
      </c>
      <c r="G66">
        <f t="shared" si="1"/>
        <v>480</v>
      </c>
      <c r="H66" t="str">
        <f>IFERROR(VLOOKUP(G66,base!$C$2:$D$133,2,FALSE),"")</f>
        <v>equip./materiais p/instalacoes hidrosanitarias e gas natural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>
        <f t="shared" ref="E67:E130" si="2">IF(A67=$F$2,B67,"")</f>
        <v>122</v>
      </c>
      <c r="G67">
        <f t="shared" ref="G67:G130" si="3">IFERROR(SMALL($E$2:$E$250,D67),"")</f>
        <v>495</v>
      </c>
      <c r="H67" t="str">
        <f>IFERROR(VLOOKUP(G67,base!$C$2:$D$133,2,FALSE),"")</f>
        <v>vidros planos/espelhos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505</v>
      </c>
      <c r="H68" t="str">
        <f>IFERROR(VLOOKUP(G68,base!$C$2:$D$133,2,FALSE),"")</f>
        <v>materiais p/decoracao de interiores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>
        <f t="shared" si="2"/>
        <v>127</v>
      </c>
      <c r="G69">
        <f t="shared" si="3"/>
        <v>510</v>
      </c>
      <c r="H69" t="str">
        <f>IFERROR(VLOOKUP(G69,base!$C$2:$D$133,2,FALSE),"")</f>
        <v>obras de arte/objetos decorativos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515</v>
      </c>
      <c r="H70" t="str">
        <f>IFERROR(VLOOKUP(G70,base!$C$2:$D$133,2,FALSE),"")</f>
        <v>equipamentos/materiais de seguranca e protecao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>
        <f t="shared" si="3"/>
        <v>535</v>
      </c>
      <c r="H71" t="str">
        <f>IFERROR(VLOOKUP(G71,base!$C$2:$D$133,2,FALSE),"")</f>
        <v>bombas/motobombas/compressores/componentes/acessorios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>
        <f t="shared" si="2"/>
        <v>140</v>
      </c>
      <c r="G72">
        <f t="shared" si="3"/>
        <v>540</v>
      </c>
      <c r="H72" t="str">
        <f>IFERROR(VLOOKUP(G72,base!$C$2:$D$133,2,FALSE),"")</f>
        <v>equipamentos/materiais p/irrigacao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>
        <f t="shared" si="3"/>
        <v>548</v>
      </c>
      <c r="H73" t="str">
        <f>IFERROR(VLOOKUP(G73,base!$C$2:$D$133,2,FALSE),"")</f>
        <v>equipamentos/materiais/suprimentos tratamento de agua/esgoto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>
        <f t="shared" si="2"/>
        <v>150</v>
      </c>
      <c r="G74">
        <f t="shared" si="3"/>
        <v>550</v>
      </c>
      <c r="H74" t="str">
        <f>IFERROR(VLOOKUP(G74,base!$C$2:$D$133,2,FALSE),"")</f>
        <v>equipamentos/pecas/aces. p/constr./conserv. rodovias/portos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>
        <f t="shared" si="3"/>
        <v>555</v>
      </c>
      <c r="H75" t="str">
        <f>IFERROR(VLOOKUP(G75,base!$C$2:$D$133,2,FALSE),"")</f>
        <v>equipamentos/pecas/acessorios p/mineracao/escavacao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>
        <f t="shared" si="2"/>
        <v>160</v>
      </c>
      <c r="G76">
        <f t="shared" si="3"/>
        <v>565</v>
      </c>
      <c r="H76" t="str">
        <f>IFERROR(VLOOKUP(G76,base!$C$2:$D$133,2,FALSE),"")</f>
        <v>equipamentos/acessorios p/transporte de mercadorias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>
        <f t="shared" si="3"/>
        <v>580</v>
      </c>
      <c r="H77" t="str">
        <f>IFERROR(VLOOKUP(G77,base!$C$2:$D$133,2,FALSE),"")</f>
        <v>equipamentos/pecas/acessorios p/ajardinamento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>
        <f t="shared" si="2"/>
        <v>185</v>
      </c>
      <c r="G78">
        <f t="shared" si="3"/>
        <v>593</v>
      </c>
      <c r="H78" t="str">
        <f>IFERROR(VLOOKUP(G78,base!$C$2:$D$133,2,FALSE),"")</f>
        <v>elevadores/pontes rolantes/guindastes/talhas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>
        <f t="shared" si="3"/>
        <v>595</v>
      </c>
      <c r="H79" t="str">
        <f>IFERROR(VLOOKUP(G79,base!$C$2:$D$133,2,FALSE),"")</f>
        <v>veiculos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>
        <f t="shared" si="2"/>
        <v>205</v>
      </c>
      <c r="G80">
        <f t="shared" si="3"/>
        <v>600</v>
      </c>
      <c r="H80" t="str">
        <f>IFERROR(VLOOKUP(G80,base!$C$2:$D$133,2,FALSE),"")</f>
        <v>equipamentos/pecas/materiais/acessorios p/conserv. veiculos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>
        <f t="shared" si="3"/>
        <v>685</v>
      </c>
      <c r="H81" t="str">
        <f>IFERROR(VLOOKUP(G81,base!$C$2:$D$133,2,FALSE),"")</f>
        <v>equipamentos/pecas/acessorios p/agricultura/pecuaria e pesca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>
        <f t="shared" si="2"/>
        <v>215</v>
      </c>
      <c r="G82">
        <f t="shared" si="3"/>
        <v>736</v>
      </c>
      <c r="H82" t="str">
        <f>IFERROR(VLOOKUP(G82,base!$C$2:$D$133,2,FALSE),"")</f>
        <v>alimentacao humana especial/manipuladas/fracionada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>
        <f t="shared" si="3"/>
        <v>745</v>
      </c>
      <c r="H83" t="str">
        <f>IFERROR(VLOOKUP(G83,base!$C$2:$D$133,2,FALSE),"")</f>
        <v>pneus/camaras/protetores/materiais p/consertos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>
        <f t="shared" si="2"/>
        <v>245</v>
      </c>
      <c r="G84">
        <f t="shared" si="3"/>
        <v>748</v>
      </c>
      <c r="H84" t="str">
        <f>IFERROR(VLOOKUP(G84,base!$C$2:$D$133,2,FALSE),"")</f>
        <v>equipamentos/pecas/acessorios p/navegacao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>
        <f t="shared" si="3"/>
        <v>750</v>
      </c>
      <c r="H85" t="str">
        <f>IFERROR(VLOOKUP(G85,base!$C$2:$D$133,2,FALSE),"")</f>
        <v>materiais/acessorios/pecas fundidas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>
        <f t="shared" si="2"/>
        <v>250</v>
      </c>
      <c r="G86">
        <f t="shared" si="3"/>
        <v>754</v>
      </c>
      <c r="H86" t="str">
        <f>IFERROR(VLOOKUP(G86,base!$C$2:$D$133,2,FALSE),"")</f>
        <v>equipamentos p/lancamentos/pouso/manobras de aeronaves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>
        <f t="shared" si="3"/>
        <v>757</v>
      </c>
      <c r="H87" t="str">
        <f>IFERROR(VLOOKUP(G87,base!$C$2:$D$133,2,FALSE),"")</f>
        <v>combustiveis/lubrificantes/derivados de petroleo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>
        <f t="shared" si="2"/>
        <v>255</v>
      </c>
      <c r="G88">
        <f t="shared" si="3"/>
        <v>758</v>
      </c>
      <c r="H88" t="str">
        <f>IFERROR(VLOOKUP(G88,base!$C$2:$D$133,2,FALSE),"")</f>
        <v>botijoes/instalacoes industriais de gas glp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>
        <f t="shared" si="3"/>
        <v>760</v>
      </c>
      <c r="H89" t="str">
        <f>IFERROR(VLOOKUP(G89,base!$C$2:$D$133,2,FALSE),"")</f>
        <v>armamentos/explosivos/municoes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>
        <f t="shared" si="2"/>
        <v>260</v>
      </c>
      <c r="G90">
        <f t="shared" si="3"/>
        <v>773</v>
      </c>
      <c r="H90" t="str">
        <f>IFERROR(VLOOKUP(G90,base!$C$2:$D$133,2,FALSE),"")</f>
        <v>alimentacao humana - prod.origem animal in natura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>
        <f t="shared" si="3"/>
        <v>775</v>
      </c>
      <c r="H91" t="str">
        <f>IFERROR(VLOOKUP(G91,base!$C$2:$D$133,2,FALSE),"")</f>
        <v>alimentacao humana - prod.especial/manipulados/pre-elaborado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>
        <f t="shared" si="2"/>
        <v>270</v>
      </c>
      <c r="G92">
        <f t="shared" si="3"/>
        <v>779</v>
      </c>
      <c r="H92" t="str">
        <f>IFERROR(VLOOKUP(G92,base!$C$2:$D$133,2,FALSE),"")</f>
        <v>alimentacao humana-prod.origem animal embutidos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>
        <f t="shared" si="3"/>
        <v>784</v>
      </c>
      <c r="H93" t="str">
        <f>IFERROR(VLOOKUP(G93,base!$C$2:$D$133,2,FALSE),"")</f>
        <v>alimentacao humana - produtos de origem vegetal in natura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>
        <f t="shared" si="2"/>
        <v>285</v>
      </c>
      <c r="G94">
        <f t="shared" si="3"/>
        <v>788</v>
      </c>
      <c r="H94" t="str">
        <f>IFERROR(VLOOKUP(G94,base!$C$2:$D$133,2,FALSE),"")</f>
        <v>alimentacao humana - laticinios e correlatos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>
        <f t="shared" si="3"/>
        <v>792</v>
      </c>
      <c r="H95" t="str">
        <f>IFERROR(VLOOKUP(G95,base!$C$2:$D$133,2,FALSE),"")</f>
        <v>alimentacao humana - produtos nao pereciveis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>
        <f t="shared" si="2"/>
        <v>290</v>
      </c>
      <c r="G96">
        <f t="shared" si="3"/>
        <v>796</v>
      </c>
      <c r="H96" t="str">
        <f>IFERROR(VLOOKUP(G96,base!$C$2:$D$133,2,FALSE),"")</f>
        <v>alimentacao humana - produtos de panificacao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>
        <f t="shared" si="3"/>
        <v>802</v>
      </c>
      <c r="H97" t="str">
        <f>IFERROR(VLOOKUP(G97,base!$C$2:$D$133,2,FALSE),"")</f>
        <v>alimentacao humana: enteral/oral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>
        <f t="shared" si="2"/>
        <v>295</v>
      </c>
      <c r="G98">
        <f t="shared" si="3"/>
        <v>803</v>
      </c>
      <c r="H98" t="str">
        <f>IFERROR(VLOOKUP(G98,base!$C$2:$D$133,2,FALSE),"")</f>
        <v>alimentacao humana: produtos coloniais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>
        <f t="shared" si="3"/>
        <v>805</v>
      </c>
      <c r="H99" t="str">
        <f>IFERROR(VLOOKUP(G99,base!$C$2:$D$133,2,FALSE),"")</f>
        <v>equipamentos e gases uso hopitalar/laboratorial/industrial</v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>
        <f t="shared" si="2"/>
        <v>320</v>
      </c>
      <c r="G100">
        <f t="shared" si="3"/>
        <v>820</v>
      </c>
      <c r="H100" t="str">
        <f>IFERROR(VLOOKUP(G100,base!$C$2:$D$133,2,FALSE),"")</f>
        <v>equipamentos/materiais p/industria farmaceutica</v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>
        <f t="shared" si="3"/>
        <v>830</v>
      </c>
      <c r="H101" t="str">
        <f>IFERROR(VLOOKUP(G101,base!$C$2:$D$133,2,FALSE),"")</f>
        <v>equipamentos/materiais p/laboratorio</v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>
        <f t="shared" si="2"/>
        <v>345</v>
      </c>
      <c r="G102">
        <f t="shared" si="3"/>
        <v>855</v>
      </c>
      <c r="H102" t="str">
        <f>IFERROR(VLOOKUP(G102,base!$C$2:$D$133,2,FALSE),"")</f>
        <v>diagnostica</v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>
        <f t="shared" si="3"/>
        <v>870</v>
      </c>
      <c r="H103" t="str">
        <f>IFERROR(VLOOKUP(G103,base!$C$2:$D$133,2,FALSE),"")</f>
        <v>equipamentos/materiais medico-hospitalares/enfermagem</v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>
        <f t="shared" si="2"/>
        <v>350</v>
      </c>
      <c r="G104">
        <f t="shared" si="3"/>
        <v>880</v>
      </c>
      <c r="H104" t="str">
        <f>IFERROR(VLOOKUP(G104,base!$C$2:$D$133,2,FALSE),"")</f>
        <v>medicamentos de uso humano</v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>
        <f t="shared" si="3"/>
        <v>882</v>
      </c>
      <c r="H105" t="str">
        <f>IFERROR(VLOOKUP(G105,base!$C$2:$D$133,2,FALSE),"")</f>
        <v>medicamentos importados (uso humano)</v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>
        <f t="shared" si="2"/>
        <v>360</v>
      </c>
      <c r="G106">
        <f t="shared" si="3"/>
        <v>884</v>
      </c>
      <c r="H106" t="str">
        <f>IFERROR(VLOOKUP(G106,base!$C$2:$D$133,2,FALSE),"")</f>
        <v>medicamentos de uso humano - excepcionais</v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>
        <f t="shared" si="3"/>
        <v>886</v>
      </c>
      <c r="H107" t="str">
        <f>IFERROR(VLOOKUP(G107,base!$C$2:$D$133,2,FALSE),"")</f>
        <v>medicamentos de uso humano - especiais</v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>
        <f t="shared" si="2"/>
        <v>380</v>
      </c>
      <c r="G108">
        <f t="shared" si="3"/>
        <v>888</v>
      </c>
      <c r="H108" t="str">
        <f>IFERROR(VLOOKUP(G108,base!$C$2:$D$133,2,FALSE),"")</f>
        <v>medicamentos de uso humano - genericos</v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>
        <f t="shared" si="3"/>
        <v>890</v>
      </c>
      <c r="H109" t="str">
        <f>IFERROR(VLOOKUP(G109,base!$C$2:$D$133,2,FALSE),"")</f>
        <v>materiais p/higiene pessoal/profilaxia</v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>
        <f t="shared" si="2"/>
        <v>390</v>
      </c>
      <c r="G110">
        <f t="shared" si="3"/>
        <v>905</v>
      </c>
      <c r="H110" t="str">
        <f>IFERROR(VLOOKUP(G110,base!$C$2:$D$133,2,FALSE),"")</f>
        <v>servicos: orteses/proteses</v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>
        <f t="shared" si="3"/>
        <v>910</v>
      </c>
      <c r="H111" t="str">
        <f>IFERROR(VLOOKUP(G111,base!$C$2:$D$133,2,FALSE),"")</f>
        <v>equipamentos/materiais odontologicos</v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>
        <f t="shared" si="2"/>
        <v>395</v>
      </c>
      <c r="G112">
        <f t="shared" si="3"/>
        <v>930</v>
      </c>
      <c r="H112" t="str">
        <f>IFERROR(VLOOKUP(G112,base!$C$2:$D$133,2,FALSE),"")</f>
        <v>equipamentos/materiais/medicamentos veterinarios</v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>
        <f t="shared" si="3"/>
        <v>950</v>
      </c>
      <c r="H113" t="str">
        <f>IFERROR(VLOOKUP(G113,base!$C$2:$D$133,2,FALSE),"")</f>
        <v>animais</v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>
        <f t="shared" si="2"/>
        <v>397</v>
      </c>
      <c r="G114">
        <f t="shared" si="3"/>
        <v>960</v>
      </c>
      <c r="H114" t="str">
        <f>IFERROR(VLOOKUP(G114,base!$C$2:$D$133,2,FALSE),"")</f>
        <v>forragens e outros alimentos p/animais</v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>
        <f t="shared" si="3"/>
        <v>965</v>
      </c>
      <c r="H115" t="str">
        <f>IFERROR(VLOOKUP(G115,base!$C$2:$D$133,2,FALSE),"")</f>
        <v>adubos/corretivos do solo</v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>
        <f t="shared" si="2"/>
        <v>400</v>
      </c>
      <c r="G116">
        <f t="shared" si="3"/>
        <v>970</v>
      </c>
      <c r="H116" t="str">
        <f>IFERROR(VLOOKUP(G116,base!$C$2:$D$133,2,FALSE),"")</f>
        <v>defensivos agricolas/domesticos</v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>
        <f t="shared" si="3"/>
        <v>980</v>
      </c>
      <c r="H117" t="str">
        <f>IFERROR(VLOOKUP(G117,base!$C$2:$D$133,2,FALSE),"")</f>
        <v>sementes/mudas de plantas</v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>
        <f t="shared" si="2"/>
        <v>405</v>
      </c>
      <c r="G118">
        <f t="shared" si="3"/>
        <v>990</v>
      </c>
      <c r="H118" t="str">
        <f>IFERROR(VLOOKUP(G118,base!$C$2:$D$133,2,FALSE),"")</f>
        <v>produtos quimicos de limpeza/higiene</v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>
        <f t="shared" si="2"/>
        <v>410</v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>
        <f t="shared" si="2"/>
        <v>420</v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>
        <f t="shared" si="2"/>
        <v>428</v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>
        <f t="shared" si="2"/>
        <v>435</v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>
        <f t="shared" si="2"/>
        <v>440</v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>
        <f t="shared" si="2"/>
        <v>445</v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>
        <f t="shared" si="4"/>
        <v>450</v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>
        <f t="shared" si="4"/>
        <v>452</v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>
        <f t="shared" si="4"/>
        <v>460</v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>
        <f t="shared" si="4"/>
        <v>461</v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>
        <f t="shared" si="4"/>
        <v>463</v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>
        <f t="shared" si="4"/>
        <v>465</v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>
        <f t="shared" si="4"/>
        <v>475</v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>
        <f t="shared" si="4"/>
        <v>480</v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>
        <f t="shared" si="4"/>
        <v>495</v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>
        <f t="shared" si="4"/>
        <v>505</v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>
        <f t="shared" si="4"/>
        <v>510</v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>
        <f t="shared" si="4"/>
        <v>515</v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>
        <f t="shared" si="4"/>
        <v>535</v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>
        <f t="shared" si="4"/>
        <v>540</v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>
        <f t="shared" si="4"/>
        <v>548</v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>
        <f t="shared" si="4"/>
        <v>550</v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>
        <f t="shared" si="4"/>
        <v>555</v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>
        <f t="shared" si="4"/>
        <v>565</v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>
        <f t="shared" si="4"/>
        <v>580</v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>
        <f t="shared" si="4"/>
        <v>593</v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>
        <f t="shared" si="4"/>
        <v>595</v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>
        <f t="shared" si="4"/>
        <v>600</v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>
        <f t="shared" si="4"/>
        <v>685</v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>
        <f t="shared" si="4"/>
        <v>736</v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>
        <f t="shared" si="4"/>
        <v>745</v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>
        <f t="shared" si="4"/>
        <v>748</v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>
        <f t="shared" si="4"/>
        <v>750</v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>
        <f t="shared" si="4"/>
        <v>754</v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>
        <f t="shared" si="4"/>
        <v>757</v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>
        <f t="shared" si="4"/>
        <v>758</v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>
        <f t="shared" si="4"/>
        <v>760</v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>
        <f t="shared" si="4"/>
        <v>773</v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>
        <f t="shared" si="6"/>
        <v>775</v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>
        <f t="shared" si="6"/>
        <v>779</v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>
        <f t="shared" si="6"/>
        <v>784</v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>
        <f t="shared" si="6"/>
        <v>788</v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>
        <f t="shared" si="6"/>
        <v>792</v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>
        <f t="shared" si="6"/>
        <v>796</v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>
        <f t="shared" si="6"/>
        <v>802</v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>
        <f t="shared" si="6"/>
        <v>803</v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>
        <f t="shared" si="6"/>
        <v>805</v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>
        <f t="shared" si="6"/>
        <v>820</v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>
        <f t="shared" si="6"/>
        <v>830</v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>
        <f t="shared" si="6"/>
        <v>855</v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>
        <f t="shared" si="6"/>
        <v>870</v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>
        <f t="shared" si="6"/>
        <v>880</v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>
        <f t="shared" si="6"/>
        <v>882</v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>
        <f t="shared" si="6"/>
        <v>884</v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>
        <f t="shared" si="6"/>
        <v>886</v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>
        <f t="shared" si="6"/>
        <v>888</v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>
        <f t="shared" si="6"/>
        <v>890</v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>
        <f t="shared" si="6"/>
        <v>905</v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>
        <f t="shared" si="6"/>
        <v>910</v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>
        <f t="shared" si="6"/>
        <v>930</v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>
        <f t="shared" si="6"/>
        <v>950</v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>
        <f t="shared" si="6"/>
        <v>960</v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>
        <f t="shared" si="6"/>
        <v>965</v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>
        <f t="shared" si="6"/>
        <v>970</v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>
        <f t="shared" si="6"/>
        <v>980</v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>
        <f t="shared" si="6"/>
        <v>990</v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2026-06-12T16:43:02Z</dcterms:modified>
</cp:coreProperties>
</file>